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drawings/drawing4.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5.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6.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7.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eltner\Documents\BOOK_3e\DG_3e_work\Ch25\"/>
    </mc:Choice>
  </mc:AlternateContent>
  <bookViews>
    <workbookView xWindow="480" yWindow="108" windowWidth="11352" windowHeight="7932" tabRatio="840"/>
  </bookViews>
  <sheets>
    <sheet name="Intro" sheetId="33" r:id="rId1"/>
    <sheet name="1. Arbitrage Model (2 periods)" sheetId="1" r:id="rId2"/>
    <sheet name="2. Arbitrage Model (General)" sheetId="2" r:id="rId3"/>
    <sheet name="3. Arbitrage Valuation" sheetId="10" r:id="rId4"/>
    <sheet name="4. Equilibrium Pricing Model" sheetId="34" r:id="rId5"/>
    <sheet name="5. CEQ evaluation" sheetId="35" r:id="rId6"/>
    <sheet name="6. method compar" sheetId="20" r:id="rId7"/>
    <sheet name="7. method compar (2)" sheetId="21" r:id="rId8"/>
    <sheet name="8. method compar (3)" sheetId="23" r:id="rId9"/>
    <sheet name="9. binomial cycle check" sheetId="30" r:id="rId10"/>
    <sheet name="10. method compar (cycle)" sheetId="15" r:id="rId11"/>
    <sheet name="11. method compar (cycle) (2)" sheetId="22" r:id="rId12"/>
    <sheet name="12.Equilibr w fees (long 0-NPV)" sheetId="24" r:id="rId13"/>
    <sheet name="13Equilibr w fees (short 0-NPV)" sheetId="25" r:id="rId14"/>
    <sheet name="Equilibr w fees (hetero short)" sheetId="26" r:id="rId15"/>
    <sheet name="15. Non-Equilibr(long)(cycle)" sheetId="27" r:id="rId16"/>
    <sheet name="Non-Equilibr(long NPV&gt;0)(flat)" sheetId="29" r:id="rId17"/>
    <sheet name="Non-Equilibr(short NPV&gt;0)(flat)" sheetId="32" r:id="rId18"/>
    <sheet name="18. Non-Equilibr Meth Compar" sheetId="31" r:id="rId19"/>
  </sheets>
  <externalReferences>
    <externalReference r:id="rId20"/>
    <externalReference r:id="rId21"/>
  </externalReferences>
  <definedNames>
    <definedName name="__123Graph_AFSAMMCK" hidden="1">[1]Charts!$L$10:$L$175</definedName>
    <definedName name="__123Graph_ASAMMCK1" hidden="1">[1]Charts!$L$10:$L$175</definedName>
    <definedName name="__123Graph_ASAMMCK2" hidden="1">[1]Charts!$L$10:$L$175</definedName>
    <definedName name="__123Graph_BFSAMMCK" hidden="1">[1]Charts!$M$10:$M$175</definedName>
    <definedName name="__123Graph_BSAMMCK2" hidden="1">[1]Charts!#REF!</definedName>
    <definedName name="__123Graph_CSAMMCK1" hidden="1">[1]Charts!#REF!</definedName>
    <definedName name="__123Graph_CSAMMCK2" hidden="1">[1]Charts!$M$10:$M$175</definedName>
    <definedName name="__123Graph_DSAMMCK1" hidden="1">[1]Charts!$M$10:$M$175</definedName>
    <definedName name="__123Graph_XFSAMMCK" hidden="1">[1]Charts!$K$10:$K$175</definedName>
    <definedName name="__123Graph_XSAMMCK1" hidden="1">[1]Charts!$K$10:$K$175</definedName>
    <definedName name="__123Graph_XSAMMCK2" hidden="1">[1]Charts!$K$10:$K$175</definedName>
    <definedName name="_cons">'[2]Heckman Results'!$B$43</definedName>
    <definedName name="_consHeckman">#REF!</definedName>
    <definedName name="_consselect">'[2]Heckman Results'!$K$29</definedName>
    <definedName name="_ftn1" localSheetId="4">'4. Equilibrium Pricing Model'!$A$38</definedName>
    <definedName name="_ftn2" localSheetId="4">'4. Equilibrium Pricing Model'!$A$39</definedName>
    <definedName name="_ftn3" localSheetId="4">'4. Equilibrium Pricing Model'!$A$40</definedName>
    <definedName name="_ftn4" localSheetId="4">'4. Equilibrium Pricing Model'!$A$41</definedName>
    <definedName name="_ftn5" localSheetId="4">'4. Equilibrium Pricing Model'!$A$42</definedName>
    <definedName name="_ftnref1" localSheetId="4">'4. Equilibrium Pricing Model'!$A$3</definedName>
    <definedName name="_ftnref2" localSheetId="4">'4. Equilibrium Pricing Model'!$A$13</definedName>
    <definedName name="ALPH">#REF!</definedName>
    <definedName name="DA">#REF!</definedName>
    <definedName name="DB">#REF!</definedName>
    <definedName name="Dum_Effect">'[2]Heckman Results'!$K$57:$M$57</definedName>
    <definedName name="Dummy_Effect">#REF!</definedName>
    <definedName name="en_div">#REF!</definedName>
    <definedName name="indflex_dum">#REF!</definedName>
    <definedName name="indrd_dum">#REF!</definedName>
    <definedName name="InvMills">#REF!</definedName>
    <definedName name="jointven">#REF!</definedName>
    <definedName name="jointvenHeckman">#REF!</definedName>
    <definedName name="jointvenselect">'[2]Heckman Results'!$K$7</definedName>
    <definedName name="k">#REF!</definedName>
    <definedName name="LaggedLogA_F">#REF!</definedName>
    <definedName name="LaggedLogA_FHeckman">#REF!</definedName>
    <definedName name="LaggedLogA_Fselect">'[2]Heckman Results'!$K$28</definedName>
    <definedName name="lambda">'[2]Heckman Results'!$K$35</definedName>
    <definedName name="lambdaHeckman">#REF!</definedName>
    <definedName name="me_div">#REF!</definedName>
    <definedName name="mills">'[2]Heckman Results'!$K$20</definedName>
    <definedName name="ne_div">#REF!</definedName>
    <definedName name="offcbd_dum">#REF!</definedName>
    <definedName name="offsub_dum">#REF!</definedName>
    <definedName name="period_10">#REF!</definedName>
    <definedName name="period_10Heckman">#REF!</definedName>
    <definedName name="period_11">#REF!</definedName>
    <definedName name="period_11Heckman">#REF!</definedName>
    <definedName name="period_12">#REF!</definedName>
    <definedName name="period_12Heckman">#REF!</definedName>
    <definedName name="period_13">#REF!</definedName>
    <definedName name="period_13Heckman">#REF!</definedName>
    <definedName name="period_14">#REF!</definedName>
    <definedName name="period_14Heckman">#REF!</definedName>
    <definedName name="period_15">#REF!</definedName>
    <definedName name="period_15Heckman">#REF!</definedName>
    <definedName name="period_16">#REF!</definedName>
    <definedName name="period_16Heckman">#REF!</definedName>
    <definedName name="period_17">#REF!</definedName>
    <definedName name="period_17Heckman">#REF!</definedName>
    <definedName name="period_18">#REF!</definedName>
    <definedName name="period_18Heckman">#REF!</definedName>
    <definedName name="period_19">#REF!</definedName>
    <definedName name="period_19Heckman">#REF!</definedName>
    <definedName name="period_20">#REF!</definedName>
    <definedName name="period_20Heckman">#REF!</definedName>
    <definedName name="period_21">#REF!</definedName>
    <definedName name="period_21Heckman">#REF!</definedName>
    <definedName name="period_22">#REF!</definedName>
    <definedName name="period_22Heckman">#REF!</definedName>
    <definedName name="period_23">#REF!</definedName>
    <definedName name="period_23Heckman">#REF!</definedName>
    <definedName name="period_24">#REF!</definedName>
    <definedName name="period_24Heckman">#REF!</definedName>
    <definedName name="period_25">#REF!</definedName>
    <definedName name="period_25Heckman">#REF!</definedName>
    <definedName name="period_26">#REF!</definedName>
    <definedName name="period_26Heckman">#REF!</definedName>
    <definedName name="period_27">#REF!</definedName>
    <definedName name="period_27Heckman">#REF!</definedName>
    <definedName name="period_28">#REF!</definedName>
    <definedName name="period_28Heckman">#REF!</definedName>
    <definedName name="period_29">#REF!</definedName>
    <definedName name="period_29Heckman">#REF!</definedName>
    <definedName name="period_30">#REF!</definedName>
    <definedName name="period_30Heckman">#REF!</definedName>
    <definedName name="period_31">#REF!</definedName>
    <definedName name="period_31Heckman">#REF!</definedName>
    <definedName name="period_32">#REF!</definedName>
    <definedName name="period_32Heckman">#REF!</definedName>
    <definedName name="period_33">#REF!</definedName>
    <definedName name="period_33Heckman">#REF!</definedName>
    <definedName name="period_34">#REF!</definedName>
    <definedName name="period_34Heckman">#REF!</definedName>
    <definedName name="period_35">#REF!</definedName>
    <definedName name="period_35Heckman">#REF!</definedName>
    <definedName name="period_36">#REF!</definedName>
    <definedName name="period_36Heckman">#REF!</definedName>
    <definedName name="period_37">#REF!</definedName>
    <definedName name="period_37Heckman">#REF!</definedName>
    <definedName name="period_38">#REF!</definedName>
    <definedName name="period_38Heckman">#REF!</definedName>
    <definedName name="period_39">#REF!</definedName>
    <definedName name="period_39Heckman">#REF!</definedName>
    <definedName name="period_40">#REF!</definedName>
    <definedName name="period_40Heckman">#REF!</definedName>
    <definedName name="period_41">#REF!</definedName>
    <definedName name="period_41Heckman">#REF!</definedName>
    <definedName name="period_42">#REF!</definedName>
    <definedName name="period_42Heckman">#REF!</definedName>
    <definedName name="period_43">#REF!</definedName>
    <definedName name="period_43Heckman">#REF!</definedName>
    <definedName name="period_44">#REF!</definedName>
    <definedName name="period_44Heckman">#REF!</definedName>
    <definedName name="period_45">#REF!</definedName>
    <definedName name="period_45Heckman">#REF!</definedName>
    <definedName name="period_46">#REF!</definedName>
    <definedName name="period_46Heckman">#REF!</definedName>
    <definedName name="period_47">#REF!</definedName>
    <definedName name="period_47Heckman">#REF!</definedName>
    <definedName name="period_48">#REF!</definedName>
    <definedName name="period_48Heckman">#REF!</definedName>
    <definedName name="period_49">#REF!</definedName>
    <definedName name="period_49Heckman">#REF!</definedName>
    <definedName name="period_50">#REF!</definedName>
    <definedName name="period_50Heckman">#REF!</definedName>
    <definedName name="period_51">#REF!</definedName>
    <definedName name="period_51Heckman">#REF!</definedName>
    <definedName name="period_52">#REF!</definedName>
    <definedName name="period_52Heckman">#REF!</definedName>
    <definedName name="period_53">#REF!</definedName>
    <definedName name="period_53Heckman">#REF!</definedName>
    <definedName name="period_54">#REF!</definedName>
    <definedName name="period_54Heckman">#REF!</definedName>
    <definedName name="period_55">#REF!</definedName>
    <definedName name="period_55Heckman">#REF!</definedName>
    <definedName name="period_56">#REF!</definedName>
    <definedName name="period_56Heckman">#REF!</definedName>
    <definedName name="period_57">#REF!</definedName>
    <definedName name="period_57Heckman">#REF!</definedName>
    <definedName name="period_58">#REF!</definedName>
    <definedName name="period_58Heckman">#REF!</definedName>
    <definedName name="period_59">#REF!</definedName>
    <definedName name="period_59Heckman">#REF!</definedName>
    <definedName name="period_6">#REF!</definedName>
    <definedName name="period_60">#REF!</definedName>
    <definedName name="period_60Heckman">#REF!</definedName>
    <definedName name="period_61">#REF!</definedName>
    <definedName name="period_61Heckman">#REF!</definedName>
    <definedName name="period_62">#REF!</definedName>
    <definedName name="period_62Heckman">#REF!</definedName>
    <definedName name="period_63">#REF!</definedName>
    <definedName name="period_63Heckman">#REF!</definedName>
    <definedName name="period_64">#REF!</definedName>
    <definedName name="period_64Heckman">#REF!</definedName>
    <definedName name="period_65">#REF!</definedName>
    <definedName name="period_65Heckman">#REF!</definedName>
    <definedName name="period_66">#REF!</definedName>
    <definedName name="period_66Heckman">#REF!</definedName>
    <definedName name="period_67">#REF!</definedName>
    <definedName name="period_67Heckman">#REF!</definedName>
    <definedName name="period_68">#REF!</definedName>
    <definedName name="period_68Heckman">#REF!</definedName>
    <definedName name="period_69">#REF!</definedName>
    <definedName name="period_69Heckman">#REF!</definedName>
    <definedName name="period_6Heckman">#REF!</definedName>
    <definedName name="period_7">#REF!</definedName>
    <definedName name="period_70">#REF!</definedName>
    <definedName name="period_70Heckman">#REF!</definedName>
    <definedName name="period_71">#REF!</definedName>
    <definedName name="period_71Heckman">#REF!</definedName>
    <definedName name="period_72">#REF!</definedName>
    <definedName name="period_72Heckman">#REF!</definedName>
    <definedName name="period_73">#REF!</definedName>
    <definedName name="period_73Heckman">#REF!</definedName>
    <definedName name="period_74">#REF!</definedName>
    <definedName name="period_74Heckman">#REF!</definedName>
    <definedName name="period_75">#REF!</definedName>
    <definedName name="period_75Heckman">#REF!</definedName>
    <definedName name="period_76">#REF!</definedName>
    <definedName name="period_76Heckman">#REF!</definedName>
    <definedName name="period_77">#REF!</definedName>
    <definedName name="period_77Heckman">#REF!</definedName>
    <definedName name="period_78">#REF!</definedName>
    <definedName name="period_78Heckman">#REF!</definedName>
    <definedName name="period_79">#REF!</definedName>
    <definedName name="period_79Heckman">#REF!</definedName>
    <definedName name="period_7Heckman">#REF!</definedName>
    <definedName name="period_8">#REF!</definedName>
    <definedName name="period_80">#REF!</definedName>
    <definedName name="period_80Heckman">#REF!</definedName>
    <definedName name="period_81">#REF!</definedName>
    <definedName name="period_81Heckman">#REF!</definedName>
    <definedName name="period_82">#REF!</definedName>
    <definedName name="period_82Heckman">#REF!</definedName>
    <definedName name="period_83">#REF!</definedName>
    <definedName name="period_83Heckman">#REF!</definedName>
    <definedName name="period_84">#REF!</definedName>
    <definedName name="period_84Heckman">#REF!</definedName>
    <definedName name="period_8Heckman">#REF!</definedName>
    <definedName name="period_9">#REF!</definedName>
    <definedName name="period_9Heckman">#REF!</definedName>
    <definedName name="regionalma_m">#REF!</definedName>
    <definedName name="retailmall_m">#REF!</definedName>
    <definedName name="retailsing_m">#REF!</definedName>
    <definedName name="rho">'[2]Heckman Results'!$K$33</definedName>
    <definedName name="rhoHeckman">#REF!</definedName>
    <definedName name="S">#REF!</definedName>
    <definedName name="se_div">#REF!</definedName>
    <definedName name="sigma">'[2]Heckman Results'!$K$34</definedName>
    <definedName name="sigmaHeckman">#REF!</definedName>
    <definedName name="sqftHeckman">#REF!</definedName>
    <definedName name="sqftselect">'[2]Heckman Results'!$K$6</definedName>
    <definedName name="sw_div">#REF!</definedName>
    <definedName name="VSTAR">#REF!</definedName>
    <definedName name="warehouse__m">#REF!</definedName>
    <definedName name="wn_div">#REF!</definedName>
    <definedName name="wp_div">#REF!</definedName>
    <definedName name="year_1984">'[2]Heckman Results'!$B$6</definedName>
    <definedName name="year_1984select">'[2]Heckman Results'!$K$8</definedName>
    <definedName name="year_1985">'[2]Heckman Results'!$B$7</definedName>
    <definedName name="year_1985select">'[2]Heckman Results'!$K$9</definedName>
    <definedName name="year_1986">'[2]Heckman Results'!$B$8</definedName>
    <definedName name="year_1986select">'[2]Heckman Results'!$K$10</definedName>
    <definedName name="year_1987">'[2]Heckman Results'!$B$9</definedName>
    <definedName name="year_1987select">'[2]Heckman Results'!$K$11</definedName>
    <definedName name="year_1988">'[2]Heckman Results'!$B$10</definedName>
    <definedName name="year_1988select">'[2]Heckman Results'!$K$12</definedName>
    <definedName name="year_1989">'[2]Heckman Results'!$B$11</definedName>
    <definedName name="year_1989select">'[2]Heckman Results'!$K$13</definedName>
    <definedName name="year_1990">'[2]Heckman Results'!$B$12</definedName>
    <definedName name="year_1990select">'[2]Heckman Results'!$K$14</definedName>
    <definedName name="year_1991">'[2]Heckman Results'!$B$13</definedName>
    <definedName name="year_1991select">'[2]Heckman Results'!$K$15</definedName>
    <definedName name="year_1992">'[2]Heckman Results'!$B$14</definedName>
    <definedName name="year_1992select">'[2]Heckman Results'!$K$16</definedName>
    <definedName name="year_1993">'[2]Heckman Results'!$B$15</definedName>
    <definedName name="year_1993select">'[2]Heckman Results'!$K$17</definedName>
    <definedName name="year_1994">'[2]Heckman Results'!$B$16</definedName>
    <definedName name="year_1994select">'[2]Heckman Results'!$K$18</definedName>
    <definedName name="year_1995">'[2]Heckman Results'!$B$17</definedName>
    <definedName name="year_1995select">'[2]Heckman Results'!$K$19</definedName>
    <definedName name="year_1996">'[2]Heckman Results'!$B$18</definedName>
    <definedName name="year_1996select">'[2]Heckman Results'!$K$20</definedName>
    <definedName name="year_1997">'[2]Heckman Results'!$B$19</definedName>
    <definedName name="year_1997select">'[2]Heckman Results'!$K$21</definedName>
    <definedName name="year_1998">'[2]Heckman Results'!$B$20</definedName>
    <definedName name="year_1998select">'[2]Heckman Results'!$K$22</definedName>
    <definedName name="year_1999">'[2]Heckman Results'!$B$21</definedName>
    <definedName name="year_1999select">'[2]Heckman Results'!$K$23</definedName>
    <definedName name="year_2000">'[2]Heckman Results'!$B$22</definedName>
    <definedName name="year_2000select">'[2]Heckman Results'!$K$24</definedName>
    <definedName name="year_2001">'[2]Heckman Results'!$B$23</definedName>
    <definedName name="year_2001select">'[2]Heckman Results'!$K$25</definedName>
    <definedName name="year_2002">'[2]Heckman Results'!$B$24</definedName>
    <definedName name="year_2002select">'[2]Heckman Results'!$K$26</definedName>
    <definedName name="year_2003">'[2]Heckman Results'!$B$25</definedName>
    <definedName name="year_2003select">'[2]Heckman Results'!$K$27</definedName>
  </definedNames>
  <calcPr calcId="152511"/>
</workbook>
</file>

<file path=xl/calcChain.xml><?xml version="1.0" encoding="utf-8"?>
<calcChain xmlns="http://schemas.openxmlformats.org/spreadsheetml/2006/main">
  <c r="G24" i="29" l="1"/>
  <c r="B4" i="29"/>
  <c r="B5" i="29" s="1"/>
  <c r="B25" i="29"/>
  <c r="B6" i="29"/>
  <c r="B7" i="29" s="1"/>
  <c r="B8" i="29" s="1"/>
  <c r="B9" i="29" s="1"/>
  <c r="B10" i="29"/>
  <c r="B11" i="29" s="1"/>
  <c r="B12" i="29" s="1"/>
  <c r="B13" i="29" s="1"/>
  <c r="B14" i="29" s="1"/>
  <c r="B15" i="29" s="1"/>
  <c r="B4" i="32"/>
  <c r="M4" i="32"/>
  <c r="N4" i="32"/>
  <c r="O4" i="32"/>
  <c r="P4" i="32"/>
  <c r="A5" i="32"/>
  <c r="A6" i="32" s="1"/>
  <c r="A7" i="32" s="1"/>
  <c r="A8" i="32" s="1"/>
  <c r="A9" i="32" s="1"/>
  <c r="A10" i="32" s="1"/>
  <c r="A11" i="32" s="1"/>
  <c r="A12" i="32" s="1"/>
  <c r="A13" i="32" s="1"/>
  <c r="A14" i="32" s="1"/>
  <c r="A15" i="32" s="1"/>
  <c r="M5" i="32"/>
  <c r="M6" i="32"/>
  <c r="M7" i="32"/>
  <c r="M8" i="32"/>
  <c r="M9" i="32"/>
  <c r="M10" i="32"/>
  <c r="M11" i="32"/>
  <c r="M12" i="32"/>
  <c r="M13" i="32"/>
  <c r="M14" i="32"/>
  <c r="M15" i="32"/>
  <c r="M16" i="32"/>
  <c r="B23" i="32"/>
  <c r="B25" i="32"/>
  <c r="B26" i="32"/>
  <c r="B27" i="32"/>
  <c r="B30" i="32"/>
  <c r="B27" i="31"/>
  <c r="L34" i="31"/>
  <c r="B25" i="31"/>
  <c r="M16" i="31"/>
  <c r="M15" i="31"/>
  <c r="M14" i="31"/>
  <c r="M13" i="31"/>
  <c r="M12" i="31"/>
  <c r="M11" i="31"/>
  <c r="M10" i="31"/>
  <c r="M9" i="31"/>
  <c r="M8" i="31"/>
  <c r="M7" i="31"/>
  <c r="M6" i="31"/>
  <c r="M5" i="31"/>
  <c r="B30" i="31"/>
  <c r="M4" i="31"/>
  <c r="N4" i="31"/>
  <c r="O4" i="31"/>
  <c r="P4" i="31"/>
  <c r="A5" i="31"/>
  <c r="A6" i="31" s="1"/>
  <c r="A7" i="31"/>
  <c r="A8" i="31" s="1"/>
  <c r="A9" i="31" s="1"/>
  <c r="A10" i="31" s="1"/>
  <c r="A11" i="31" s="1"/>
  <c r="A12" i="31" s="1"/>
  <c r="A13" i="31" s="1"/>
  <c r="A14" i="31" s="1"/>
  <c r="A15" i="31" s="1"/>
  <c r="B8" i="31"/>
  <c r="F32" i="31" s="1"/>
  <c r="B9" i="31"/>
  <c r="B23" i="31"/>
  <c r="B26" i="31"/>
  <c r="B32" i="31"/>
  <c r="C32" i="31"/>
  <c r="D32" i="31"/>
  <c r="E32" i="31"/>
  <c r="E36" i="31" s="1"/>
  <c r="G32" i="31"/>
  <c r="G36" i="31" s="1"/>
  <c r="H32" i="31"/>
  <c r="I32" i="31"/>
  <c r="J32" i="31"/>
  <c r="K32" i="31"/>
  <c r="K36" i="31" s="1"/>
  <c r="L32" i="31"/>
  <c r="M32" i="31"/>
  <c r="C35" i="31"/>
  <c r="E35" i="31"/>
  <c r="G35" i="31"/>
  <c r="I35" i="31"/>
  <c r="K35" i="31"/>
  <c r="M35" i="31"/>
  <c r="C36" i="31"/>
  <c r="I36" i="31"/>
  <c r="M36" i="31"/>
  <c r="C37" i="31"/>
  <c r="C39" i="31" s="1"/>
  <c r="E37" i="31"/>
  <c r="G37" i="31"/>
  <c r="I37" i="31"/>
  <c r="K37" i="31"/>
  <c r="M37" i="31"/>
  <c r="M39" i="31" s="1"/>
  <c r="I39" i="31"/>
  <c r="B51" i="31"/>
  <c r="C51" i="31"/>
  <c r="D51" i="31"/>
  <c r="E51" i="31"/>
  <c r="F51" i="31"/>
  <c r="G51" i="31"/>
  <c r="H51" i="31"/>
  <c r="I51" i="31"/>
  <c r="J51" i="31"/>
  <c r="K51" i="31"/>
  <c r="L51" i="31"/>
  <c r="M51" i="31"/>
  <c r="B53" i="31"/>
  <c r="A54" i="31"/>
  <c r="A55" i="31" s="1"/>
  <c r="A56" i="31"/>
  <c r="A57" i="31" s="1"/>
  <c r="A58" i="31" s="1"/>
  <c r="A59" i="31" s="1"/>
  <c r="A60" i="31" s="1"/>
  <c r="A61" i="31" s="1"/>
  <c r="A62" i="31" s="1"/>
  <c r="A63" i="31" s="1"/>
  <c r="A64" i="31" s="1"/>
  <c r="A65" i="31" s="1"/>
  <c r="B71" i="31"/>
  <c r="A72" i="31"/>
  <c r="A73" i="31" s="1"/>
  <c r="A74" i="31" s="1"/>
  <c r="A75" i="31" s="1"/>
  <c r="A76" i="31" s="1"/>
  <c r="A77" i="31" s="1"/>
  <c r="A78" i="31" s="1"/>
  <c r="A79" i="31" s="1"/>
  <c r="A80" i="31" s="1"/>
  <c r="A81" i="31" s="1"/>
  <c r="A82" i="31" s="1"/>
  <c r="A83" i="31" s="1"/>
  <c r="N90" i="31"/>
  <c r="A91" i="31"/>
  <c r="A92" i="31" s="1"/>
  <c r="A93" i="31" s="1"/>
  <c r="A94" i="31" s="1"/>
  <c r="A95" i="31" s="1"/>
  <c r="A96" i="31" s="1"/>
  <c r="A97" i="31" s="1"/>
  <c r="A98" i="31" s="1"/>
  <c r="A99" i="31" s="1"/>
  <c r="A100" i="31" s="1"/>
  <c r="A101" i="31" s="1"/>
  <c r="A102" i="31" s="1"/>
  <c r="N91" i="31"/>
  <c r="N92" i="31"/>
  <c r="N93" i="31"/>
  <c r="N94" i="31"/>
  <c r="N95" i="31"/>
  <c r="N96" i="31"/>
  <c r="N97" i="31"/>
  <c r="N98" i="31"/>
  <c r="N99" i="31"/>
  <c r="N100" i="31"/>
  <c r="N101" i="31"/>
  <c r="N102" i="31"/>
  <c r="B27" i="27"/>
  <c r="B10" i="30"/>
  <c r="B9" i="30"/>
  <c r="F47" i="30" s="1"/>
  <c r="M47" i="30"/>
  <c r="M51" i="30" s="1"/>
  <c r="B39" i="30"/>
  <c r="B41" i="30"/>
  <c r="L47" i="30"/>
  <c r="L51" i="30"/>
  <c r="K47" i="30"/>
  <c r="K51" i="30"/>
  <c r="J47" i="30"/>
  <c r="J51" i="30"/>
  <c r="I47" i="30"/>
  <c r="I51" i="30"/>
  <c r="H47" i="30"/>
  <c r="H51" i="30"/>
  <c r="G47" i="30"/>
  <c r="G51" i="30"/>
  <c r="F51" i="30"/>
  <c r="E47" i="30"/>
  <c r="E51" i="30"/>
  <c r="D47" i="30"/>
  <c r="D51" i="30"/>
  <c r="C47" i="30"/>
  <c r="C51" i="30"/>
  <c r="B47" i="30"/>
  <c r="B51" i="30"/>
  <c r="B42" i="30"/>
  <c r="B53" i="30"/>
  <c r="B70" i="30"/>
  <c r="C53" i="30"/>
  <c r="D53" i="30"/>
  <c r="E53" i="30"/>
  <c r="F53" i="30"/>
  <c r="G53" i="30"/>
  <c r="H53" i="30"/>
  <c r="I53" i="30"/>
  <c r="J53" i="30"/>
  <c r="K53" i="30"/>
  <c r="L53" i="30"/>
  <c r="M53" i="30"/>
  <c r="J55" i="30"/>
  <c r="F55" i="30"/>
  <c r="B55" i="30"/>
  <c r="C88" i="30" s="1"/>
  <c r="B88" i="30"/>
  <c r="C89" i="30"/>
  <c r="B105" i="30"/>
  <c r="B118" i="30" s="1"/>
  <c r="B63" i="30" s="1"/>
  <c r="B19" i="30" s="1"/>
  <c r="A21" i="30"/>
  <c r="A22" i="30" s="1"/>
  <c r="A23" i="30" s="1"/>
  <c r="A24" i="30" s="1"/>
  <c r="A25" i="30" s="1"/>
  <c r="A26" i="30" s="1"/>
  <c r="A27" i="30" s="1"/>
  <c r="A28" i="30" s="1"/>
  <c r="A29" i="30" s="1"/>
  <c r="A30" i="30" s="1"/>
  <c r="A31" i="30" s="1"/>
  <c r="C16" i="30"/>
  <c r="C15" i="30"/>
  <c r="C14" i="30"/>
  <c r="C13" i="30"/>
  <c r="C12" i="30"/>
  <c r="C11" i="30"/>
  <c r="C10" i="30"/>
  <c r="C9" i="30"/>
  <c r="C8" i="30"/>
  <c r="C7" i="30"/>
  <c r="C6" i="30"/>
  <c r="C5" i="30"/>
  <c r="B103" i="30"/>
  <c r="A106" i="30"/>
  <c r="A107" i="30" s="1"/>
  <c r="A108" i="30" s="1"/>
  <c r="A109" i="30" s="1"/>
  <c r="A110" i="30"/>
  <c r="A111" i="30" s="1"/>
  <c r="A112" i="30" s="1"/>
  <c r="A113" i="30" s="1"/>
  <c r="A114" i="30" s="1"/>
  <c r="A115" i="30" s="1"/>
  <c r="A116" i="30" s="1"/>
  <c r="A117" i="30" s="1"/>
  <c r="C85" i="30"/>
  <c r="B85" i="30"/>
  <c r="B86" i="30"/>
  <c r="A89" i="30"/>
  <c r="A90" i="30"/>
  <c r="A91" i="30" s="1"/>
  <c r="A92" i="30" s="1"/>
  <c r="A93" i="30" s="1"/>
  <c r="A94" i="30" s="1"/>
  <c r="A95" i="30" s="1"/>
  <c r="A96" i="30" s="1"/>
  <c r="A97" i="30" s="1"/>
  <c r="A98" i="30"/>
  <c r="A99" i="30" s="1"/>
  <c r="A100" i="30" s="1"/>
  <c r="B50" i="30"/>
  <c r="B49" i="30"/>
  <c r="C50" i="30"/>
  <c r="C49" i="30"/>
  <c r="D50" i="30"/>
  <c r="D49" i="30"/>
  <c r="E50" i="30"/>
  <c r="E49" i="30"/>
  <c r="F50" i="30"/>
  <c r="F49" i="30"/>
  <c r="G50" i="30"/>
  <c r="G49" i="30"/>
  <c r="H50" i="30"/>
  <c r="H49" i="30"/>
  <c r="I50" i="30"/>
  <c r="I49" i="30"/>
  <c r="J50" i="30"/>
  <c r="J49" i="30"/>
  <c r="K50" i="30"/>
  <c r="K49" i="30"/>
  <c r="L50" i="30"/>
  <c r="L49" i="30"/>
  <c r="M50" i="30"/>
  <c r="M49" i="30"/>
  <c r="S6" i="30"/>
  <c r="S7" i="30"/>
  <c r="S8" i="30"/>
  <c r="S9" i="30"/>
  <c r="S10" i="30"/>
  <c r="S11" i="30"/>
  <c r="S12" i="30"/>
  <c r="S13" i="30"/>
  <c r="S14" i="30"/>
  <c r="S15" i="30"/>
  <c r="S16" i="30"/>
  <c r="S17" i="30"/>
  <c r="S5" i="30"/>
  <c r="T5" i="30"/>
  <c r="U5" i="30"/>
  <c r="V5" i="30"/>
  <c r="A6" i="30"/>
  <c r="A7" i="30" s="1"/>
  <c r="A8" i="30" s="1"/>
  <c r="A9" i="30" s="1"/>
  <c r="A10" i="30" s="1"/>
  <c r="A11" i="30" s="1"/>
  <c r="A12" i="30" s="1"/>
  <c r="A13" i="30" s="1"/>
  <c r="A14" i="30" s="1"/>
  <c r="A15" i="30" s="1"/>
  <c r="A16" i="30" s="1"/>
  <c r="N143" i="30"/>
  <c r="N144" i="30"/>
  <c r="N145" i="30"/>
  <c r="N146" i="30"/>
  <c r="N147" i="30"/>
  <c r="N148" i="30"/>
  <c r="N149" i="30"/>
  <c r="N150" i="30"/>
  <c r="N151" i="30"/>
  <c r="N152" i="30"/>
  <c r="N153" i="30"/>
  <c r="N154" i="30"/>
  <c r="N155" i="30"/>
  <c r="E41" i="30"/>
  <c r="B56" i="30"/>
  <c r="C56" i="30"/>
  <c r="D56" i="30"/>
  <c r="E56" i="30"/>
  <c r="F56" i="30"/>
  <c r="G56" i="30"/>
  <c r="H56" i="30"/>
  <c r="I56" i="30"/>
  <c r="J56" i="30"/>
  <c r="K56" i="30"/>
  <c r="L56" i="30"/>
  <c r="M56" i="30"/>
  <c r="B57" i="30"/>
  <c r="C57" i="30"/>
  <c r="D57" i="30"/>
  <c r="E57" i="30"/>
  <c r="F57" i="30"/>
  <c r="G57" i="30"/>
  <c r="H57" i="30"/>
  <c r="I57" i="30"/>
  <c r="J57" i="30"/>
  <c r="K57" i="30"/>
  <c r="L57" i="30"/>
  <c r="M57" i="30"/>
  <c r="B68" i="30"/>
  <c r="C68" i="30"/>
  <c r="D68" i="30"/>
  <c r="E68" i="30"/>
  <c r="F68" i="30"/>
  <c r="G68" i="30"/>
  <c r="H68" i="30"/>
  <c r="I68" i="30"/>
  <c r="J68" i="30"/>
  <c r="K68" i="30"/>
  <c r="L68" i="30"/>
  <c r="M68" i="30"/>
  <c r="A71" i="30"/>
  <c r="A72" i="30"/>
  <c r="A73" i="30" s="1"/>
  <c r="A74" i="30" s="1"/>
  <c r="A75" i="30" s="1"/>
  <c r="A76" i="30" s="1"/>
  <c r="A77" i="30" s="1"/>
  <c r="A78" i="30" s="1"/>
  <c r="A79" i="30" s="1"/>
  <c r="A80" i="30" s="1"/>
  <c r="A81" i="30" s="1"/>
  <c r="A82" i="30" s="1"/>
  <c r="B124" i="30"/>
  <c r="A125" i="30"/>
  <c r="A126" i="30" s="1"/>
  <c r="A127" i="30" s="1"/>
  <c r="A128" i="30"/>
  <c r="A129" i="30" s="1"/>
  <c r="A130" i="30" s="1"/>
  <c r="A131" i="30" s="1"/>
  <c r="A132" i="30" s="1"/>
  <c r="A133" i="30"/>
  <c r="A134" i="30" s="1"/>
  <c r="A135" i="30" s="1"/>
  <c r="A136" i="30" s="1"/>
  <c r="A144" i="30"/>
  <c r="A145" i="30" s="1"/>
  <c r="A146" i="30" s="1"/>
  <c r="A147" i="30" s="1"/>
  <c r="A148" i="30" s="1"/>
  <c r="A149" i="30" s="1"/>
  <c r="A150" i="30" s="1"/>
  <c r="A151" i="30" s="1"/>
  <c r="A152" i="30" s="1"/>
  <c r="A153" i="30" s="1"/>
  <c r="A154" i="30" s="1"/>
  <c r="A155" i="30" s="1"/>
  <c r="B26" i="29"/>
  <c r="B23" i="29"/>
  <c r="B30" i="29"/>
  <c r="M5" i="29"/>
  <c r="M6" i="29"/>
  <c r="M7" i="29"/>
  <c r="M8" i="29"/>
  <c r="M9" i="29"/>
  <c r="M10" i="29"/>
  <c r="M11" i="29"/>
  <c r="M12" i="29"/>
  <c r="M13" i="29"/>
  <c r="M14" i="29"/>
  <c r="M15" i="29"/>
  <c r="M16" i="29"/>
  <c r="M4" i="29"/>
  <c r="N4" i="29"/>
  <c r="O4" i="29"/>
  <c r="P4" i="29"/>
  <c r="A5" i="29"/>
  <c r="A6" i="29" s="1"/>
  <c r="A7" i="29" s="1"/>
  <c r="A8" i="29" s="1"/>
  <c r="A9" i="29" s="1"/>
  <c r="A10" i="29" s="1"/>
  <c r="A11" i="29" s="1"/>
  <c r="A12" i="29" s="1"/>
  <c r="C5" i="29"/>
  <c r="C6" i="29"/>
  <c r="C7" i="29"/>
  <c r="C8" i="29"/>
  <c r="C9" i="29"/>
  <c r="C10" i="29"/>
  <c r="C11" i="29"/>
  <c r="C12" i="29"/>
  <c r="A13" i="29"/>
  <c r="A14" i="29" s="1"/>
  <c r="A15" i="29" s="1"/>
  <c r="C13" i="29"/>
  <c r="C14" i="29"/>
  <c r="C15" i="29"/>
  <c r="E26" i="29"/>
  <c r="B27" i="29"/>
  <c r="B8" i="27"/>
  <c r="B9" i="27"/>
  <c r="B26" i="27"/>
  <c r="J18" i="27" s="1"/>
  <c r="B23" i="27"/>
  <c r="B25" i="27"/>
  <c r="B29" i="27" s="1"/>
  <c r="B30" i="27"/>
  <c r="M5" i="27"/>
  <c r="M6" i="27"/>
  <c r="M7" i="27"/>
  <c r="M8" i="27"/>
  <c r="M9" i="27"/>
  <c r="M10" i="27"/>
  <c r="M11" i="27"/>
  <c r="M12" i="27"/>
  <c r="M13" i="27"/>
  <c r="M14" i="27"/>
  <c r="M15" i="27"/>
  <c r="M16" i="27"/>
  <c r="C4" i="27"/>
  <c r="M4" i="27"/>
  <c r="N4" i="27"/>
  <c r="O4" i="27"/>
  <c r="P4" i="27"/>
  <c r="A5" i="27"/>
  <c r="A6" i="27" s="1"/>
  <c r="A7" i="27" s="1"/>
  <c r="A8" i="27" s="1"/>
  <c r="A9" i="27" s="1"/>
  <c r="A10" i="27" s="1"/>
  <c r="A11" i="27" s="1"/>
  <c r="A12" i="27" s="1"/>
  <c r="A13" i="27" s="1"/>
  <c r="A14" i="27" s="1"/>
  <c r="A15" i="27" s="1"/>
  <c r="C5" i="27"/>
  <c r="C6" i="27"/>
  <c r="C7" i="27"/>
  <c r="C9" i="27"/>
  <c r="C10" i="27"/>
  <c r="C11" i="27"/>
  <c r="C12" i="27"/>
  <c r="C13" i="27"/>
  <c r="C14" i="27"/>
  <c r="C15" i="27"/>
  <c r="B4" i="26"/>
  <c r="B5" i="26" s="1"/>
  <c r="B6" i="26" s="1"/>
  <c r="B25" i="26"/>
  <c r="B23" i="26"/>
  <c r="B29" i="26"/>
  <c r="B4" i="25"/>
  <c r="B25" i="25"/>
  <c r="B23" i="25"/>
  <c r="B29" i="25"/>
  <c r="B4" i="24"/>
  <c r="B25" i="24"/>
  <c r="B23" i="24"/>
  <c r="M16" i="26"/>
  <c r="M15" i="26"/>
  <c r="M14" i="26"/>
  <c r="M13" i="26"/>
  <c r="M12" i="26"/>
  <c r="M11" i="26"/>
  <c r="M10" i="26"/>
  <c r="M9" i="26"/>
  <c r="M8" i="26"/>
  <c r="M7" i="26"/>
  <c r="M6" i="26"/>
  <c r="M5" i="26"/>
  <c r="M16" i="25"/>
  <c r="M15" i="25"/>
  <c r="M14" i="25"/>
  <c r="M13" i="25"/>
  <c r="M12" i="25"/>
  <c r="M11" i="25"/>
  <c r="M10" i="25"/>
  <c r="M9" i="25"/>
  <c r="M8" i="25"/>
  <c r="M7" i="25"/>
  <c r="M6" i="25"/>
  <c r="M5" i="25"/>
  <c r="B29" i="24"/>
  <c r="M16" i="24"/>
  <c r="M15" i="24"/>
  <c r="M14" i="24"/>
  <c r="M13" i="24"/>
  <c r="M12" i="24"/>
  <c r="M11" i="24"/>
  <c r="M10" i="24"/>
  <c r="M9" i="24"/>
  <c r="M8" i="24"/>
  <c r="M7" i="24"/>
  <c r="M6" i="24"/>
  <c r="M5" i="24"/>
  <c r="M4" i="26"/>
  <c r="N4" i="26"/>
  <c r="O4" i="26"/>
  <c r="P4" i="26"/>
  <c r="A5" i="26"/>
  <c r="A6" i="26"/>
  <c r="A7" i="26" s="1"/>
  <c r="A8" i="26" s="1"/>
  <c r="A9" i="26" s="1"/>
  <c r="A10" i="26" s="1"/>
  <c r="A11" i="26" s="1"/>
  <c r="A12" i="26" s="1"/>
  <c r="A13" i="26" s="1"/>
  <c r="A14" i="26" s="1"/>
  <c r="A15" i="26" s="1"/>
  <c r="B26" i="26"/>
  <c r="M4" i="25"/>
  <c r="N4" i="25"/>
  <c r="O4" i="25"/>
  <c r="P4" i="25"/>
  <c r="A5" i="25"/>
  <c r="A6" i="25" s="1"/>
  <c r="A7" i="25" s="1"/>
  <c r="A8" i="25" s="1"/>
  <c r="A9" i="25" s="1"/>
  <c r="A10" i="25" s="1"/>
  <c r="A11" i="25" s="1"/>
  <c r="A12" i="25" s="1"/>
  <c r="A13" i="25" s="1"/>
  <c r="A14" i="25" s="1"/>
  <c r="A15" i="25" s="1"/>
  <c r="B26" i="25"/>
  <c r="B25" i="22"/>
  <c r="B25" i="15"/>
  <c r="E25" i="15" s="1"/>
  <c r="B26" i="23"/>
  <c r="B26" i="21"/>
  <c r="B26" i="20"/>
  <c r="B5" i="20"/>
  <c r="B6" i="20" s="1"/>
  <c r="B7" i="20" s="1"/>
  <c r="B8" i="20" s="1"/>
  <c r="B9" i="20" s="1"/>
  <c r="B24" i="20"/>
  <c r="B5" i="21"/>
  <c r="B6" i="21" s="1"/>
  <c r="B7" i="21"/>
  <c r="B8" i="21" s="1"/>
  <c r="B9" i="21" s="1"/>
  <c r="B10" i="21" s="1"/>
  <c r="B11" i="21" s="1"/>
  <c r="B24" i="21"/>
  <c r="B5" i="23"/>
  <c r="B24" i="23"/>
  <c r="E37" i="23" s="1"/>
  <c r="B8" i="15"/>
  <c r="B9" i="15"/>
  <c r="B23" i="15"/>
  <c r="B8" i="22"/>
  <c r="B9" i="22"/>
  <c r="B23" i="22"/>
  <c r="M4" i="24"/>
  <c r="N4" i="24"/>
  <c r="O4" i="24"/>
  <c r="P4" i="24"/>
  <c r="A5" i="24"/>
  <c r="A6" i="24"/>
  <c r="A7" i="24" s="1"/>
  <c r="A8" i="24" s="1"/>
  <c r="A9" i="24" s="1"/>
  <c r="A10" i="24" s="1"/>
  <c r="A11" i="24" s="1"/>
  <c r="A12" i="24" s="1"/>
  <c r="A13" i="24" s="1"/>
  <c r="A14" i="24" s="1"/>
  <c r="A15" i="24" s="1"/>
  <c r="B26" i="24"/>
  <c r="B37" i="23"/>
  <c r="B29" i="23"/>
  <c r="N6" i="23"/>
  <c r="O6" i="23" s="1"/>
  <c r="M6" i="23"/>
  <c r="M7" i="23"/>
  <c r="M8" i="23"/>
  <c r="M9" i="23"/>
  <c r="M10" i="23"/>
  <c r="M11" i="23"/>
  <c r="M12" i="23"/>
  <c r="M13" i="23"/>
  <c r="M14" i="23"/>
  <c r="M15" i="23"/>
  <c r="M16" i="23"/>
  <c r="M17" i="23"/>
  <c r="M5" i="23"/>
  <c r="N5" i="23"/>
  <c r="O5" i="23"/>
  <c r="P5" i="23"/>
  <c r="A6" i="23"/>
  <c r="A7" i="23"/>
  <c r="A8" i="23" s="1"/>
  <c r="A9" i="23" s="1"/>
  <c r="A10" i="23" s="1"/>
  <c r="A11" i="23" s="1"/>
  <c r="A12" i="23" s="1"/>
  <c r="A13" i="23" s="1"/>
  <c r="A14" i="23" s="1"/>
  <c r="A15" i="23" s="1"/>
  <c r="A16" i="23" s="1"/>
  <c r="B27" i="23"/>
  <c r="N90" i="23"/>
  <c r="N91" i="23"/>
  <c r="N92" i="23"/>
  <c r="N93" i="23"/>
  <c r="N94" i="23"/>
  <c r="N95" i="23"/>
  <c r="N96" i="23"/>
  <c r="N97" i="23"/>
  <c r="N98" i="23"/>
  <c r="N99" i="23"/>
  <c r="N100" i="23"/>
  <c r="N101" i="23"/>
  <c r="N102" i="23"/>
  <c r="B51" i="23"/>
  <c r="C51" i="23"/>
  <c r="D51" i="23"/>
  <c r="E51" i="23"/>
  <c r="F51" i="23"/>
  <c r="G51" i="23"/>
  <c r="H51" i="23"/>
  <c r="I51" i="23"/>
  <c r="J51" i="23"/>
  <c r="K51" i="23"/>
  <c r="L51" i="23"/>
  <c r="M51" i="23"/>
  <c r="B53" i="23"/>
  <c r="A54" i="23"/>
  <c r="A55" i="23"/>
  <c r="A56" i="23" s="1"/>
  <c r="A57" i="23" s="1"/>
  <c r="A58" i="23" s="1"/>
  <c r="A59" i="23" s="1"/>
  <c r="A60" i="23" s="1"/>
  <c r="A61" i="23" s="1"/>
  <c r="A62" i="23" s="1"/>
  <c r="A63" i="23" s="1"/>
  <c r="A64" i="23" s="1"/>
  <c r="A65" i="23" s="1"/>
  <c r="B71" i="23"/>
  <c r="C71" i="23"/>
  <c r="D71" i="23"/>
  <c r="E71" i="23"/>
  <c r="F71" i="23"/>
  <c r="G71" i="23"/>
  <c r="H71" i="23"/>
  <c r="I71" i="23"/>
  <c r="J71" i="23"/>
  <c r="K71" i="23"/>
  <c r="L71" i="23"/>
  <c r="M71" i="23"/>
  <c r="N71" i="23"/>
  <c r="A72" i="23"/>
  <c r="A73" i="23" s="1"/>
  <c r="A74" i="23" s="1"/>
  <c r="A75" i="23" s="1"/>
  <c r="C72" i="23"/>
  <c r="D72" i="23"/>
  <c r="E72" i="23"/>
  <c r="F72" i="23"/>
  <c r="G72" i="23"/>
  <c r="H72" i="23"/>
  <c r="I72" i="23"/>
  <c r="J72" i="23"/>
  <c r="K72" i="23"/>
  <c r="L72" i="23"/>
  <c r="M72" i="23"/>
  <c r="N72" i="23"/>
  <c r="D73" i="23"/>
  <c r="E73" i="23"/>
  <c r="F73" i="23"/>
  <c r="G73" i="23"/>
  <c r="H73" i="23"/>
  <c r="I73" i="23"/>
  <c r="J73" i="23"/>
  <c r="K73" i="23"/>
  <c r="L73" i="23"/>
  <c r="M73" i="23"/>
  <c r="N73" i="23"/>
  <c r="E74" i="23"/>
  <c r="F74" i="23"/>
  <c r="G74" i="23"/>
  <c r="H74" i="23"/>
  <c r="I74" i="23"/>
  <c r="J74" i="23"/>
  <c r="K74" i="23"/>
  <c r="L74" i="23"/>
  <c r="M74" i="23"/>
  <c r="N74" i="23"/>
  <c r="F75" i="23"/>
  <c r="G75" i="23"/>
  <c r="H75" i="23"/>
  <c r="I75" i="23"/>
  <c r="J75" i="23"/>
  <c r="K75" i="23"/>
  <c r="L75" i="23"/>
  <c r="M75" i="23"/>
  <c r="N75" i="23"/>
  <c r="A76" i="23"/>
  <c r="A77" i="23" s="1"/>
  <c r="A78" i="23" s="1"/>
  <c r="A79" i="23" s="1"/>
  <c r="A80" i="23" s="1"/>
  <c r="A81" i="23" s="1"/>
  <c r="A82" i="23" s="1"/>
  <c r="A83" i="23" s="1"/>
  <c r="G76" i="23"/>
  <c r="H76" i="23"/>
  <c r="I76" i="23"/>
  <c r="J76" i="23"/>
  <c r="K76" i="23"/>
  <c r="L76" i="23"/>
  <c r="M76" i="23"/>
  <c r="N76" i="23"/>
  <c r="H77" i="23"/>
  <c r="I77" i="23"/>
  <c r="J77" i="23"/>
  <c r="K77" i="23"/>
  <c r="L77" i="23"/>
  <c r="M77" i="23"/>
  <c r="N77" i="23"/>
  <c r="I78" i="23"/>
  <c r="J78" i="23"/>
  <c r="K78" i="23"/>
  <c r="L78" i="23"/>
  <c r="M78" i="23"/>
  <c r="N78" i="23"/>
  <c r="J79" i="23"/>
  <c r="K79" i="23"/>
  <c r="L79" i="23"/>
  <c r="M79" i="23"/>
  <c r="N79" i="23"/>
  <c r="K80" i="23"/>
  <c r="L80" i="23"/>
  <c r="M80" i="23"/>
  <c r="N80" i="23"/>
  <c r="L81" i="23"/>
  <c r="M81" i="23"/>
  <c r="N81" i="23"/>
  <c r="M82" i="23"/>
  <c r="N82" i="23"/>
  <c r="N83" i="23"/>
  <c r="A91" i="23"/>
  <c r="A92" i="23" s="1"/>
  <c r="A93" i="23" s="1"/>
  <c r="A94" i="23" s="1"/>
  <c r="A95" i="23" s="1"/>
  <c r="A96" i="23" s="1"/>
  <c r="A97" i="23" s="1"/>
  <c r="A98" i="23" s="1"/>
  <c r="A99" i="23" s="1"/>
  <c r="A100" i="23" s="1"/>
  <c r="A101" i="23" s="1"/>
  <c r="A102" i="23" s="1"/>
  <c r="B28" i="22"/>
  <c r="B31" i="22"/>
  <c r="B35" i="22" s="1"/>
  <c r="C31" i="22"/>
  <c r="C35" i="22" s="1"/>
  <c r="D31" i="22"/>
  <c r="D35" i="22" s="1"/>
  <c r="E31" i="22"/>
  <c r="E35" i="22" s="1"/>
  <c r="F31" i="22"/>
  <c r="F35" i="22" s="1"/>
  <c r="G31" i="22"/>
  <c r="G35" i="22" s="1"/>
  <c r="H31" i="22"/>
  <c r="H35" i="22" s="1"/>
  <c r="I31" i="22"/>
  <c r="I35" i="22" s="1"/>
  <c r="J31" i="22"/>
  <c r="J35" i="22" s="1"/>
  <c r="K31" i="22"/>
  <c r="K35" i="22" s="1"/>
  <c r="L31" i="22"/>
  <c r="L35" i="22" s="1"/>
  <c r="M31" i="22"/>
  <c r="M35" i="22" s="1"/>
  <c r="M5" i="22"/>
  <c r="M6" i="22"/>
  <c r="M7" i="22"/>
  <c r="M8" i="22"/>
  <c r="M9" i="22"/>
  <c r="M10" i="22"/>
  <c r="M11" i="22"/>
  <c r="M12" i="22"/>
  <c r="M13" i="22"/>
  <c r="M14" i="22"/>
  <c r="M15" i="22"/>
  <c r="M16" i="22"/>
  <c r="M4" i="22"/>
  <c r="N4" i="22"/>
  <c r="O4" i="22"/>
  <c r="P4" i="22"/>
  <c r="A5" i="22"/>
  <c r="A6" i="22"/>
  <c r="A7" i="22" s="1"/>
  <c r="A8" i="22"/>
  <c r="A9" i="22" s="1"/>
  <c r="A10" i="22" s="1"/>
  <c r="A11" i="22" s="1"/>
  <c r="A12" i="22" s="1"/>
  <c r="A13" i="22" s="1"/>
  <c r="A14" i="22" s="1"/>
  <c r="A15" i="22" s="1"/>
  <c r="B26" i="22"/>
  <c r="G37" i="22" s="1"/>
  <c r="N89" i="22"/>
  <c r="N90" i="22"/>
  <c r="N91" i="22"/>
  <c r="N92" i="22"/>
  <c r="N93" i="22"/>
  <c r="N94" i="22"/>
  <c r="N95" i="22"/>
  <c r="N96" i="22"/>
  <c r="N97" i="22"/>
  <c r="F37" i="22"/>
  <c r="N98" i="22"/>
  <c r="E37" i="22"/>
  <c r="N99" i="22"/>
  <c r="N100" i="22"/>
  <c r="N101" i="22"/>
  <c r="B50" i="22"/>
  <c r="C50" i="22"/>
  <c r="D50" i="22"/>
  <c r="E50" i="22"/>
  <c r="F50" i="22"/>
  <c r="G50" i="22"/>
  <c r="H50" i="22"/>
  <c r="I50" i="22"/>
  <c r="J50" i="22"/>
  <c r="K50" i="22"/>
  <c r="L50" i="22"/>
  <c r="M50" i="22"/>
  <c r="B52" i="22"/>
  <c r="A53" i="22"/>
  <c r="A54" i="22" s="1"/>
  <c r="A55" i="22" s="1"/>
  <c r="A56" i="22"/>
  <c r="A57" i="22" s="1"/>
  <c r="A58" i="22" s="1"/>
  <c r="A59" i="22" s="1"/>
  <c r="A60" i="22" s="1"/>
  <c r="A61" i="22" s="1"/>
  <c r="A62" i="22" s="1"/>
  <c r="A63" i="22" s="1"/>
  <c r="A64" i="22" s="1"/>
  <c r="B70" i="22"/>
  <c r="C70" i="22"/>
  <c r="D70" i="22"/>
  <c r="E70" i="22"/>
  <c r="F70" i="22"/>
  <c r="G70" i="22"/>
  <c r="H70" i="22"/>
  <c r="I70" i="22"/>
  <c r="J70" i="22"/>
  <c r="K70" i="22"/>
  <c r="L70" i="22"/>
  <c r="M70" i="22"/>
  <c r="N70" i="22"/>
  <c r="A71" i="22"/>
  <c r="C71" i="22"/>
  <c r="D71" i="22"/>
  <c r="E71" i="22"/>
  <c r="F71" i="22"/>
  <c r="G71" i="22"/>
  <c r="H71" i="22"/>
  <c r="I71" i="22"/>
  <c r="J71" i="22"/>
  <c r="K71" i="22"/>
  <c r="L71" i="22"/>
  <c r="M71" i="22"/>
  <c r="N71" i="22"/>
  <c r="A72" i="22"/>
  <c r="D72" i="22"/>
  <c r="E72" i="22"/>
  <c r="F72" i="22"/>
  <c r="G72" i="22"/>
  <c r="H72" i="22"/>
  <c r="I72" i="22"/>
  <c r="J72" i="22"/>
  <c r="K72" i="22"/>
  <c r="L72" i="22"/>
  <c r="M72" i="22"/>
  <c r="N72" i="22"/>
  <c r="A73" i="22"/>
  <c r="A74" i="22" s="1"/>
  <c r="A75" i="22" s="1"/>
  <c r="A76" i="22" s="1"/>
  <c r="A77" i="22" s="1"/>
  <c r="A78" i="22" s="1"/>
  <c r="A79" i="22" s="1"/>
  <c r="A80" i="22" s="1"/>
  <c r="A81" i="22" s="1"/>
  <c r="A82" i="22" s="1"/>
  <c r="E73" i="22"/>
  <c r="F73" i="22"/>
  <c r="G73" i="22"/>
  <c r="H73" i="22"/>
  <c r="I73" i="22"/>
  <c r="J73" i="22"/>
  <c r="K73" i="22"/>
  <c r="L73" i="22"/>
  <c r="M73" i="22"/>
  <c r="N73" i="22"/>
  <c r="F74" i="22"/>
  <c r="G74" i="22"/>
  <c r="H74" i="22"/>
  <c r="I74" i="22"/>
  <c r="J74" i="22"/>
  <c r="K74" i="22"/>
  <c r="L74" i="22"/>
  <c r="M74" i="22"/>
  <c r="N74" i="22"/>
  <c r="G75" i="22"/>
  <c r="H75" i="22"/>
  <c r="I75" i="22"/>
  <c r="J75" i="22"/>
  <c r="K75" i="22"/>
  <c r="L75" i="22"/>
  <c r="M75" i="22"/>
  <c r="N75" i="22"/>
  <c r="H76" i="22"/>
  <c r="I76" i="22"/>
  <c r="J76" i="22"/>
  <c r="K76" i="22"/>
  <c r="L76" i="22"/>
  <c r="M76" i="22"/>
  <c r="N76" i="22"/>
  <c r="I77" i="22"/>
  <c r="J77" i="22"/>
  <c r="K77" i="22"/>
  <c r="L77" i="22"/>
  <c r="M77" i="22"/>
  <c r="N77" i="22"/>
  <c r="J78" i="22"/>
  <c r="K78" i="22"/>
  <c r="L78" i="22"/>
  <c r="M78" i="22"/>
  <c r="N78" i="22"/>
  <c r="K79" i="22"/>
  <c r="L79" i="22"/>
  <c r="M79" i="22"/>
  <c r="N79" i="22"/>
  <c r="L80" i="22"/>
  <c r="M80" i="22"/>
  <c r="N80" i="22"/>
  <c r="M81" i="22"/>
  <c r="N81" i="22"/>
  <c r="N82" i="22"/>
  <c r="A90" i="22"/>
  <c r="A91" i="22"/>
  <c r="A92" i="22" s="1"/>
  <c r="A93" i="22"/>
  <c r="A94" i="22" s="1"/>
  <c r="A95" i="22" s="1"/>
  <c r="A96" i="22" s="1"/>
  <c r="A97" i="22" s="1"/>
  <c r="A98" i="22" s="1"/>
  <c r="A99" i="22" s="1"/>
  <c r="A100" i="22" s="1"/>
  <c r="A101" i="22" s="1"/>
  <c r="B29" i="21"/>
  <c r="B32" i="21"/>
  <c r="B36" i="21"/>
  <c r="B35" i="21"/>
  <c r="C37" i="21"/>
  <c r="C32" i="21"/>
  <c r="C36" i="21"/>
  <c r="C39" i="21" s="1"/>
  <c r="D48" i="21"/>
  <c r="J7" i="21" s="1"/>
  <c r="C35" i="21"/>
  <c r="D32" i="21"/>
  <c r="D36" i="21"/>
  <c r="D40" i="21" s="1"/>
  <c r="D35" i="21"/>
  <c r="E37" i="21"/>
  <c r="E43" i="21" s="1"/>
  <c r="E45" i="21" s="1"/>
  <c r="E32" i="21"/>
  <c r="E36" i="21"/>
  <c r="E35" i="21"/>
  <c r="F32" i="21"/>
  <c r="F36" i="21"/>
  <c r="F35" i="21"/>
  <c r="G37" i="21"/>
  <c r="G32" i="21"/>
  <c r="G36" i="21"/>
  <c r="G35" i="21"/>
  <c r="H35" i="21"/>
  <c r="I37" i="21"/>
  <c r="I35" i="21"/>
  <c r="J35" i="21"/>
  <c r="K37" i="21"/>
  <c r="K35" i="21"/>
  <c r="L35" i="21"/>
  <c r="M37" i="21"/>
  <c r="M35" i="21"/>
  <c r="M6" i="21"/>
  <c r="M7" i="21"/>
  <c r="M8" i="21"/>
  <c r="M9" i="21"/>
  <c r="M10" i="21"/>
  <c r="M11" i="21"/>
  <c r="M12" i="21"/>
  <c r="M13" i="21"/>
  <c r="M14" i="21"/>
  <c r="M15" i="21"/>
  <c r="M16" i="21"/>
  <c r="M17" i="21"/>
  <c r="M5" i="21"/>
  <c r="N5" i="21"/>
  <c r="O5" i="21"/>
  <c r="P5" i="21"/>
  <c r="A6" i="21"/>
  <c r="A7" i="21" s="1"/>
  <c r="A8" i="21" s="1"/>
  <c r="A9" i="21" s="1"/>
  <c r="A10" i="21"/>
  <c r="A11" i="21" s="1"/>
  <c r="A12" i="21" s="1"/>
  <c r="A13" i="21" s="1"/>
  <c r="A14" i="21" s="1"/>
  <c r="A15" i="21" s="1"/>
  <c r="A16" i="21" s="1"/>
  <c r="B27" i="21"/>
  <c r="M38" i="21"/>
  <c r="N90" i="21"/>
  <c r="N91" i="21"/>
  <c r="N92" i="21"/>
  <c r="L38" i="21"/>
  <c r="N93" i="21"/>
  <c r="K38" i="21"/>
  <c r="N94" i="21"/>
  <c r="J38" i="21"/>
  <c r="N95" i="21"/>
  <c r="I38" i="21"/>
  <c r="N96" i="21"/>
  <c r="H38" i="21"/>
  <c r="N97" i="21"/>
  <c r="G38" i="21"/>
  <c r="G40" i="21"/>
  <c r="N98" i="21"/>
  <c r="F38" i="21"/>
  <c r="N99" i="21"/>
  <c r="E38" i="21"/>
  <c r="N100" i="21"/>
  <c r="D38" i="21"/>
  <c r="N101" i="21"/>
  <c r="C38" i="21"/>
  <c r="C40" i="21"/>
  <c r="N102" i="21"/>
  <c r="B38" i="21"/>
  <c r="C41" i="21"/>
  <c r="D41" i="21"/>
  <c r="E41" i="21"/>
  <c r="G41" i="21"/>
  <c r="G42" i="21" s="1"/>
  <c r="H41" i="21"/>
  <c r="I41" i="21"/>
  <c r="I42" i="21" s="1"/>
  <c r="K41" i="21"/>
  <c r="L41" i="21"/>
  <c r="M41" i="21"/>
  <c r="C42" i="21"/>
  <c r="D42" i="21"/>
  <c r="E42" i="21"/>
  <c r="H42" i="21"/>
  <c r="K42" i="21"/>
  <c r="L42" i="21"/>
  <c r="M42" i="21"/>
  <c r="C43" i="21"/>
  <c r="G43" i="21"/>
  <c r="I43" i="21"/>
  <c r="K43" i="21"/>
  <c r="M43" i="21"/>
  <c r="C44" i="21"/>
  <c r="G44" i="21"/>
  <c r="I44" i="21"/>
  <c r="K44" i="21"/>
  <c r="M44" i="21"/>
  <c r="C45" i="21"/>
  <c r="G45" i="21"/>
  <c r="I45" i="21"/>
  <c r="K45" i="21"/>
  <c r="M45" i="21"/>
  <c r="C46" i="21"/>
  <c r="G46" i="21"/>
  <c r="I46" i="21"/>
  <c r="K46" i="21"/>
  <c r="M46" i="21"/>
  <c r="B51" i="21"/>
  <c r="C51" i="21"/>
  <c r="D51" i="21"/>
  <c r="E51" i="21"/>
  <c r="F51" i="21"/>
  <c r="G51" i="21"/>
  <c r="H51" i="21"/>
  <c r="I51" i="21"/>
  <c r="J51" i="21"/>
  <c r="K51" i="21"/>
  <c r="L51" i="21"/>
  <c r="M51" i="21"/>
  <c r="B53" i="21"/>
  <c r="A54" i="21"/>
  <c r="A55" i="21" s="1"/>
  <c r="A56" i="21" s="1"/>
  <c r="A57" i="21" s="1"/>
  <c r="A58" i="21" s="1"/>
  <c r="A59" i="21" s="1"/>
  <c r="A60" i="21" s="1"/>
  <c r="A61" i="21" s="1"/>
  <c r="A62" i="21" s="1"/>
  <c r="A63" i="21" s="1"/>
  <c r="A64" i="21" s="1"/>
  <c r="A65" i="21" s="1"/>
  <c r="B71" i="21"/>
  <c r="C71" i="21"/>
  <c r="D71" i="21"/>
  <c r="E71" i="21"/>
  <c r="F71" i="21"/>
  <c r="G71" i="21"/>
  <c r="H71" i="21"/>
  <c r="I71" i="21"/>
  <c r="J71" i="21"/>
  <c r="K71" i="21"/>
  <c r="L71" i="21"/>
  <c r="M71" i="21"/>
  <c r="N71" i="21"/>
  <c r="A72" i="21"/>
  <c r="C72" i="21"/>
  <c r="D72" i="21"/>
  <c r="E72" i="21"/>
  <c r="F72" i="21"/>
  <c r="G72" i="21"/>
  <c r="H72" i="21"/>
  <c r="I72" i="21"/>
  <c r="J72" i="21"/>
  <c r="K72" i="21"/>
  <c r="L72" i="21"/>
  <c r="M72" i="21"/>
  <c r="N72" i="21"/>
  <c r="A73" i="21"/>
  <c r="D73" i="21"/>
  <c r="E73" i="21"/>
  <c r="F73" i="21"/>
  <c r="G73" i="21"/>
  <c r="H73" i="21"/>
  <c r="I73" i="21"/>
  <c r="J73" i="21"/>
  <c r="K73" i="21"/>
  <c r="L73" i="21"/>
  <c r="M73" i="21"/>
  <c r="N73" i="21"/>
  <c r="A74" i="21"/>
  <c r="A75" i="21" s="1"/>
  <c r="A76" i="21" s="1"/>
  <c r="E74" i="21"/>
  <c r="F74" i="21"/>
  <c r="G74" i="21"/>
  <c r="H74" i="21"/>
  <c r="I74" i="21"/>
  <c r="J74" i="21"/>
  <c r="K74" i="21"/>
  <c r="L74" i="21"/>
  <c r="M74" i="21"/>
  <c r="N74" i="21"/>
  <c r="F75" i="21"/>
  <c r="G75" i="21"/>
  <c r="H75" i="21"/>
  <c r="I75" i="21"/>
  <c r="J75" i="21"/>
  <c r="K75" i="21"/>
  <c r="L75" i="21"/>
  <c r="M75" i="21"/>
  <c r="N75" i="21"/>
  <c r="G76" i="21"/>
  <c r="H76" i="21"/>
  <c r="I76" i="21"/>
  <c r="J76" i="21"/>
  <c r="K76" i="21"/>
  <c r="L76" i="21"/>
  <c r="M76" i="21"/>
  <c r="N76" i="21"/>
  <c r="A77" i="21"/>
  <c r="H77" i="21"/>
  <c r="I77" i="21"/>
  <c r="J77" i="21"/>
  <c r="K77" i="21"/>
  <c r="L77" i="21"/>
  <c r="M77" i="21"/>
  <c r="N77" i="21"/>
  <c r="A78" i="21"/>
  <c r="A79" i="21" s="1"/>
  <c r="A80" i="21" s="1"/>
  <c r="I78" i="21"/>
  <c r="J78" i="21"/>
  <c r="K78" i="21"/>
  <c r="L78" i="21"/>
  <c r="M78" i="21"/>
  <c r="N78" i="21"/>
  <c r="J79" i="21"/>
  <c r="K79" i="21"/>
  <c r="L79" i="21"/>
  <c r="M79" i="21"/>
  <c r="N79" i="21"/>
  <c r="K80" i="21"/>
  <c r="L80" i="21"/>
  <c r="M80" i="21"/>
  <c r="N80" i="21"/>
  <c r="A81" i="21"/>
  <c r="L81" i="21"/>
  <c r="M81" i="21"/>
  <c r="N81" i="21"/>
  <c r="A82" i="21"/>
  <c r="A83" i="21" s="1"/>
  <c r="M82" i="21"/>
  <c r="N82" i="21"/>
  <c r="N83" i="21"/>
  <c r="A91" i="21"/>
  <c r="A92" i="21"/>
  <c r="A93" i="21" s="1"/>
  <c r="A94" i="21" s="1"/>
  <c r="A95" i="21" s="1"/>
  <c r="A96" i="21" s="1"/>
  <c r="A97" i="21" s="1"/>
  <c r="A98" i="21" s="1"/>
  <c r="A99" i="21" s="1"/>
  <c r="A100" i="21"/>
  <c r="A101" i="21" s="1"/>
  <c r="A102" i="21" s="1"/>
  <c r="B32" i="20"/>
  <c r="B36" i="20"/>
  <c r="C32" i="20"/>
  <c r="C36" i="20"/>
  <c r="D32" i="20"/>
  <c r="D36" i="20"/>
  <c r="E32" i="20"/>
  <c r="E36" i="20"/>
  <c r="H37" i="20"/>
  <c r="I37" i="20"/>
  <c r="J37" i="20"/>
  <c r="K37" i="20"/>
  <c r="L37" i="20"/>
  <c r="M37" i="20"/>
  <c r="D35" i="20"/>
  <c r="D34" i="20"/>
  <c r="E35" i="20"/>
  <c r="E34" i="20"/>
  <c r="F35" i="20"/>
  <c r="G35" i="20"/>
  <c r="H35" i="20"/>
  <c r="I35" i="20"/>
  <c r="J35" i="20"/>
  <c r="K35" i="20"/>
  <c r="L35" i="20"/>
  <c r="M35" i="20"/>
  <c r="M6" i="20"/>
  <c r="M7" i="20"/>
  <c r="M8" i="20"/>
  <c r="M9" i="20"/>
  <c r="M10" i="20"/>
  <c r="M11" i="20"/>
  <c r="M12" i="20"/>
  <c r="M13" i="20"/>
  <c r="M14" i="20"/>
  <c r="M15" i="20"/>
  <c r="M16" i="20"/>
  <c r="M17" i="20"/>
  <c r="M5" i="20"/>
  <c r="N5" i="20"/>
  <c r="O5" i="20"/>
  <c r="P5" i="20"/>
  <c r="A6" i="20"/>
  <c r="A7" i="20" s="1"/>
  <c r="A8" i="20"/>
  <c r="A9" i="20" s="1"/>
  <c r="A10" i="20" s="1"/>
  <c r="A11" i="20" s="1"/>
  <c r="A12" i="20"/>
  <c r="A13" i="20" s="1"/>
  <c r="A14" i="20" s="1"/>
  <c r="A15" i="20" s="1"/>
  <c r="A16" i="20"/>
  <c r="B27" i="20"/>
  <c r="B38" i="20"/>
  <c r="B40" i="20" s="1"/>
  <c r="M38" i="20"/>
  <c r="N90" i="20"/>
  <c r="N91" i="20"/>
  <c r="N92" i="20"/>
  <c r="L38" i="20"/>
  <c r="N93" i="20"/>
  <c r="K38" i="20"/>
  <c r="N94" i="20"/>
  <c r="J38" i="20"/>
  <c r="N95" i="20"/>
  <c r="I38" i="20"/>
  <c r="N96" i="20"/>
  <c r="H38" i="20"/>
  <c r="N97" i="20"/>
  <c r="G38" i="20"/>
  <c r="N98" i="20"/>
  <c r="F38" i="20"/>
  <c r="N99" i="20"/>
  <c r="E38" i="20"/>
  <c r="E40" i="20" s="1"/>
  <c r="N100" i="20"/>
  <c r="D38" i="20"/>
  <c r="D40" i="20"/>
  <c r="N101" i="20"/>
  <c r="C38" i="20"/>
  <c r="C40" i="20"/>
  <c r="N102" i="20"/>
  <c r="B41" i="20"/>
  <c r="C41" i="20"/>
  <c r="D41" i="20"/>
  <c r="E41" i="20"/>
  <c r="F41" i="20"/>
  <c r="G41" i="20"/>
  <c r="H41" i="20"/>
  <c r="K41" i="20"/>
  <c r="L41" i="20"/>
  <c r="B42" i="20"/>
  <c r="C42" i="20"/>
  <c r="D42" i="20"/>
  <c r="E42" i="20"/>
  <c r="F42" i="20"/>
  <c r="G42" i="20"/>
  <c r="H42" i="20"/>
  <c r="K42" i="20"/>
  <c r="L42" i="20"/>
  <c r="H43" i="20"/>
  <c r="K43" i="20"/>
  <c r="L43" i="20"/>
  <c r="H44" i="20"/>
  <c r="K44" i="20"/>
  <c r="L44" i="20"/>
  <c r="B51" i="20"/>
  <c r="C51" i="20"/>
  <c r="D51" i="20"/>
  <c r="E51" i="20"/>
  <c r="F51" i="20"/>
  <c r="G51" i="20"/>
  <c r="H51" i="20"/>
  <c r="I51" i="20"/>
  <c r="J51" i="20"/>
  <c r="K51" i="20"/>
  <c r="L51" i="20"/>
  <c r="M51" i="20"/>
  <c r="B53" i="20"/>
  <c r="A54" i="20"/>
  <c r="A55" i="20" s="1"/>
  <c r="A56" i="20" s="1"/>
  <c r="A57" i="20" s="1"/>
  <c r="A58" i="20" s="1"/>
  <c r="A59" i="20" s="1"/>
  <c r="A60" i="20" s="1"/>
  <c r="A61" i="20" s="1"/>
  <c r="A62" i="20" s="1"/>
  <c r="A63" i="20" s="1"/>
  <c r="A64" i="20" s="1"/>
  <c r="A65" i="20" s="1"/>
  <c r="B71" i="20"/>
  <c r="A72" i="20"/>
  <c r="A73" i="20"/>
  <c r="A74" i="20"/>
  <c r="A75" i="20" s="1"/>
  <c r="A76" i="20" s="1"/>
  <c r="A77" i="20" s="1"/>
  <c r="A78" i="20" s="1"/>
  <c r="A79" i="20" s="1"/>
  <c r="A80" i="20" s="1"/>
  <c r="A81" i="20" s="1"/>
  <c r="A82" i="20" s="1"/>
  <c r="A83" i="20" s="1"/>
  <c r="A91" i="20"/>
  <c r="A92" i="20"/>
  <c r="A93" i="20" s="1"/>
  <c r="A94" i="20" s="1"/>
  <c r="A95" i="20" s="1"/>
  <c r="A96" i="20" s="1"/>
  <c r="A97" i="20" s="1"/>
  <c r="A98" i="20" s="1"/>
  <c r="A99" i="20" s="1"/>
  <c r="A100" i="20" s="1"/>
  <c r="A101" i="20" s="1"/>
  <c r="A102" i="20" s="1"/>
  <c r="B36" i="15"/>
  <c r="B31" i="15"/>
  <c r="B35" i="15" s="1"/>
  <c r="B38" i="15"/>
  <c r="C31" i="15"/>
  <c r="C35" i="15"/>
  <c r="C36" i="15"/>
  <c r="C38" i="15"/>
  <c r="D31" i="15"/>
  <c r="D35" i="15"/>
  <c r="D36" i="15"/>
  <c r="D38" i="15"/>
  <c r="E31" i="15"/>
  <c r="E35" i="15" s="1"/>
  <c r="E36" i="15"/>
  <c r="E38" i="15"/>
  <c r="F31" i="15"/>
  <c r="F35" i="15" s="1"/>
  <c r="F36" i="15"/>
  <c r="G31" i="15"/>
  <c r="G35" i="15" s="1"/>
  <c r="G38" i="15" s="1"/>
  <c r="G36" i="15"/>
  <c r="H31" i="15"/>
  <c r="H35" i="15" s="1"/>
  <c r="H36" i="15"/>
  <c r="H38" i="15"/>
  <c r="I31" i="15"/>
  <c r="I35" i="15" s="1"/>
  <c r="I36" i="15"/>
  <c r="I38" i="15"/>
  <c r="J31" i="15"/>
  <c r="J35" i="15" s="1"/>
  <c r="J36" i="15"/>
  <c r="K31" i="15"/>
  <c r="K35" i="15" s="1"/>
  <c r="K38" i="15" s="1"/>
  <c r="K36" i="15"/>
  <c r="L31" i="15"/>
  <c r="L35" i="15" s="1"/>
  <c r="L36" i="15"/>
  <c r="L38" i="15"/>
  <c r="M31" i="15"/>
  <c r="M35" i="15" s="1"/>
  <c r="M36" i="15"/>
  <c r="M38" i="15"/>
  <c r="B34" i="15"/>
  <c r="C34" i="15"/>
  <c r="C33" i="15"/>
  <c r="D34" i="15"/>
  <c r="D33" i="15" s="1"/>
  <c r="E34" i="15"/>
  <c r="E33" i="15"/>
  <c r="F34" i="15"/>
  <c r="G34" i="15"/>
  <c r="G33" i="15"/>
  <c r="H34" i="15"/>
  <c r="I34" i="15"/>
  <c r="I33" i="15"/>
  <c r="J34" i="15"/>
  <c r="K34" i="15"/>
  <c r="K33" i="15"/>
  <c r="L34" i="15"/>
  <c r="M34" i="15"/>
  <c r="M33" i="15"/>
  <c r="M5" i="15"/>
  <c r="M6" i="15"/>
  <c r="M7" i="15"/>
  <c r="M8" i="15"/>
  <c r="M9" i="15"/>
  <c r="M10" i="15"/>
  <c r="M11" i="15"/>
  <c r="M12" i="15"/>
  <c r="M13" i="15"/>
  <c r="M14" i="15"/>
  <c r="M15" i="15"/>
  <c r="M16" i="15"/>
  <c r="P4" i="15"/>
  <c r="O4" i="15"/>
  <c r="N4" i="15"/>
  <c r="M4" i="15"/>
  <c r="B26" i="15"/>
  <c r="B37" i="15"/>
  <c r="B42" i="15" s="1"/>
  <c r="C37" i="15"/>
  <c r="C39" i="15" s="1"/>
  <c r="D37" i="15"/>
  <c r="E37" i="15"/>
  <c r="F37" i="15"/>
  <c r="G37" i="15"/>
  <c r="H37" i="15"/>
  <c r="I37" i="15"/>
  <c r="J37" i="15"/>
  <c r="K37" i="15"/>
  <c r="L37" i="15"/>
  <c r="M37" i="15"/>
  <c r="N89" i="15"/>
  <c r="N90" i="15"/>
  <c r="N91" i="15"/>
  <c r="N92" i="15"/>
  <c r="N93" i="15"/>
  <c r="N94" i="15"/>
  <c r="N95" i="15"/>
  <c r="N96" i="15"/>
  <c r="N97" i="15"/>
  <c r="N98" i="15"/>
  <c r="N99" i="15"/>
  <c r="N100" i="15"/>
  <c r="N101" i="15"/>
  <c r="B52" i="15"/>
  <c r="C42" i="15"/>
  <c r="C43" i="15"/>
  <c r="D42" i="15"/>
  <c r="E42" i="15"/>
  <c r="E43" i="15"/>
  <c r="G42" i="15"/>
  <c r="G43" i="15"/>
  <c r="H42" i="15"/>
  <c r="I42" i="15"/>
  <c r="I43" i="15"/>
  <c r="K42" i="15"/>
  <c r="K43" i="15"/>
  <c r="L42" i="15"/>
  <c r="M42" i="15"/>
  <c r="M43" i="15"/>
  <c r="A5" i="15"/>
  <c r="A6" i="15" s="1"/>
  <c r="A7" i="15" s="1"/>
  <c r="A8" i="15" s="1"/>
  <c r="A9" i="15"/>
  <c r="A10" i="15" s="1"/>
  <c r="A11" i="15" s="1"/>
  <c r="A12" i="15" s="1"/>
  <c r="A13" i="15" s="1"/>
  <c r="A14" i="15" s="1"/>
  <c r="A15" i="15" s="1"/>
  <c r="C40" i="15"/>
  <c r="D40" i="15"/>
  <c r="D41" i="15" s="1"/>
  <c r="E40" i="15"/>
  <c r="G40" i="15"/>
  <c r="I40" i="15"/>
  <c r="K40" i="15"/>
  <c r="L40" i="15"/>
  <c r="L41" i="15" s="1"/>
  <c r="M40" i="15"/>
  <c r="C41" i="15"/>
  <c r="E41" i="15"/>
  <c r="G41" i="15"/>
  <c r="I41" i="15"/>
  <c r="K41" i="15"/>
  <c r="M41" i="15"/>
  <c r="B50" i="15"/>
  <c r="C50" i="15"/>
  <c r="D50" i="15"/>
  <c r="E50" i="15"/>
  <c r="F50" i="15"/>
  <c r="G50" i="15"/>
  <c r="H50" i="15"/>
  <c r="I50" i="15"/>
  <c r="J50" i="15"/>
  <c r="K50" i="15"/>
  <c r="L50" i="15"/>
  <c r="M50" i="15"/>
  <c r="A53" i="15"/>
  <c r="A54" i="15" s="1"/>
  <c r="A55" i="15"/>
  <c r="A56" i="15" s="1"/>
  <c r="A57" i="15" s="1"/>
  <c r="A58" i="15" s="1"/>
  <c r="A59" i="15" s="1"/>
  <c r="A60" i="15" s="1"/>
  <c r="A61" i="15" s="1"/>
  <c r="A62" i="15" s="1"/>
  <c r="A63" i="15" s="1"/>
  <c r="A64" i="15" s="1"/>
  <c r="B70" i="15"/>
  <c r="A71" i="15"/>
  <c r="A72" i="15"/>
  <c r="A73" i="15" s="1"/>
  <c r="A74" i="15" s="1"/>
  <c r="A75" i="15" s="1"/>
  <c r="A76" i="15"/>
  <c r="A77" i="15" s="1"/>
  <c r="A78" i="15" s="1"/>
  <c r="A79" i="15" s="1"/>
  <c r="A80" i="15" s="1"/>
  <c r="A81" i="15" s="1"/>
  <c r="A82" i="15" s="1"/>
  <c r="A90" i="15"/>
  <c r="A91" i="15"/>
  <c r="A92" i="15" s="1"/>
  <c r="A93" i="15" s="1"/>
  <c r="A94" i="15" s="1"/>
  <c r="A95" i="15"/>
  <c r="A96" i="15" s="1"/>
  <c r="A97" i="15" s="1"/>
  <c r="A98" i="15" s="1"/>
  <c r="A99" i="15" s="1"/>
  <c r="A100" i="15" s="1"/>
  <c r="A101" i="15" s="1"/>
  <c r="U10" i="10"/>
  <c r="T10" i="10"/>
  <c r="S10" i="10"/>
  <c r="R10" i="10"/>
  <c r="Q10" i="10"/>
  <c r="U8" i="10"/>
  <c r="T8" i="10"/>
  <c r="S8" i="10"/>
  <c r="R8" i="10"/>
  <c r="Q8" i="10"/>
  <c r="U7" i="10"/>
  <c r="T7" i="10"/>
  <c r="S7" i="10"/>
  <c r="R7" i="10"/>
  <c r="Q7" i="10"/>
  <c r="S13" i="10"/>
  <c r="S12" i="10"/>
  <c r="P10" i="10"/>
  <c r="P13" i="10" s="1"/>
  <c r="O10" i="10"/>
  <c r="N10" i="10"/>
  <c r="M10" i="10"/>
  <c r="L10" i="10"/>
  <c r="L13" i="10" s="1"/>
  <c r="P8" i="10"/>
  <c r="O8" i="10"/>
  <c r="N8" i="10"/>
  <c r="M8" i="10"/>
  <c r="M12" i="10" s="1"/>
  <c r="L8" i="10"/>
  <c r="P7" i="10"/>
  <c r="O7" i="10"/>
  <c r="N7" i="10"/>
  <c r="M7" i="10"/>
  <c r="L7" i="10"/>
  <c r="K10" i="10"/>
  <c r="J10" i="10"/>
  <c r="I10" i="10"/>
  <c r="H10" i="10"/>
  <c r="G10" i="10"/>
  <c r="K8" i="10"/>
  <c r="J8" i="10"/>
  <c r="I8" i="10"/>
  <c r="H8" i="10"/>
  <c r="G8" i="10"/>
  <c r="K7" i="10"/>
  <c r="J7" i="10"/>
  <c r="I7" i="10"/>
  <c r="H7" i="10"/>
  <c r="H13" i="10" s="1"/>
  <c r="G7" i="10"/>
  <c r="F10" i="10"/>
  <c r="E10" i="10"/>
  <c r="D10" i="10"/>
  <c r="D13" i="10" s="1"/>
  <c r="C10" i="10"/>
  <c r="B10" i="10"/>
  <c r="F8" i="10"/>
  <c r="E8" i="10"/>
  <c r="E12" i="10" s="1"/>
  <c r="D8" i="10"/>
  <c r="C8" i="10"/>
  <c r="B8" i="10"/>
  <c r="F7" i="10"/>
  <c r="E7" i="10"/>
  <c r="D7" i="10"/>
  <c r="C7" i="10"/>
  <c r="B7" i="10"/>
  <c r="O13" i="10"/>
  <c r="M13" i="10"/>
  <c r="I13" i="10"/>
  <c r="E13" i="10"/>
  <c r="C13" i="10"/>
  <c r="P12" i="10"/>
  <c r="O12" i="10"/>
  <c r="L12" i="10"/>
  <c r="I12" i="10"/>
  <c r="H12" i="10"/>
  <c r="D12" i="10"/>
  <c r="C12" i="10"/>
  <c r="Q8" i="2"/>
  <c r="G8" i="2"/>
  <c r="F8" i="2"/>
  <c r="E8" i="2"/>
  <c r="D8" i="2"/>
  <c r="C8" i="2"/>
  <c r="C11" i="2" s="1"/>
  <c r="B8" i="2"/>
  <c r="R8" i="2"/>
  <c r="S8" i="2" s="1"/>
  <c r="T8" i="2"/>
  <c r="R7" i="2"/>
  <c r="S7" i="2" s="1"/>
  <c r="S11" i="2" s="1"/>
  <c r="T7" i="2"/>
  <c r="U7" i="2" s="1"/>
  <c r="R11" i="2"/>
  <c r="Q11" i="2"/>
  <c r="L8" i="2"/>
  <c r="M8" i="2"/>
  <c r="M7" i="2"/>
  <c r="N7" i="2" s="1"/>
  <c r="O7" i="2" s="1"/>
  <c r="P7" i="2" s="1"/>
  <c r="L11" i="2"/>
  <c r="H7" i="2"/>
  <c r="I7" i="2"/>
  <c r="J7" i="2" s="1"/>
  <c r="K7" i="2"/>
  <c r="C7" i="2"/>
  <c r="D7" i="2" s="1"/>
  <c r="E7" i="2" s="1"/>
  <c r="D11" i="2"/>
  <c r="B11" i="2"/>
  <c r="G7" i="1"/>
  <c r="H7" i="1"/>
  <c r="H6" i="1"/>
  <c r="I6" i="1" s="1"/>
  <c r="J6" i="1" s="1"/>
  <c r="K6" i="1" s="1"/>
  <c r="G9" i="1"/>
  <c r="C6" i="1"/>
  <c r="D6" i="1" s="1"/>
  <c r="C9" i="1"/>
  <c r="B9" i="1"/>
  <c r="F7" i="2" l="1"/>
  <c r="F11" i="2" s="1"/>
  <c r="E11" i="2"/>
  <c r="F43" i="15"/>
  <c r="F40" i="15"/>
  <c r="F41" i="15" s="1"/>
  <c r="J39" i="15"/>
  <c r="J33" i="15"/>
  <c r="U8" i="2"/>
  <c r="U11" i="2" s="1"/>
  <c r="T11" i="2"/>
  <c r="N8" i="2"/>
  <c r="M11" i="2"/>
  <c r="B12" i="10"/>
  <c r="B13" i="10"/>
  <c r="F12" i="10"/>
  <c r="F13" i="10"/>
  <c r="G12" i="10"/>
  <c r="G13" i="10"/>
  <c r="K12" i="10"/>
  <c r="K13" i="10"/>
  <c r="J12" i="10"/>
  <c r="J13" i="10"/>
  <c r="N12" i="10"/>
  <c r="N13" i="10"/>
  <c r="R13" i="10"/>
  <c r="R12" i="10"/>
  <c r="Q13" i="10"/>
  <c r="Q12" i="10"/>
  <c r="U13" i="10"/>
  <c r="U12" i="10"/>
  <c r="T13" i="10"/>
  <c r="T12" i="10"/>
  <c r="H40" i="15"/>
  <c r="H41" i="15" s="1"/>
  <c r="J42" i="15"/>
  <c r="M39" i="15"/>
  <c r="I39" i="15"/>
  <c r="E39" i="15"/>
  <c r="I41" i="20"/>
  <c r="I42" i="20" s="1"/>
  <c r="I43" i="20"/>
  <c r="I44" i="20"/>
  <c r="E44" i="21"/>
  <c r="E46" i="21" s="1"/>
  <c r="C53" i="15"/>
  <c r="D54" i="15" s="1"/>
  <c r="E55" i="15" s="1"/>
  <c r="F56" i="15" s="1"/>
  <c r="G57" i="15" s="1"/>
  <c r="H58" i="15" s="1"/>
  <c r="I59" i="15" s="1"/>
  <c r="J60" i="15" s="1"/>
  <c r="C52" i="15"/>
  <c r="D52" i="15" s="1"/>
  <c r="B43" i="15"/>
  <c r="B40" i="15"/>
  <c r="B41" i="15" s="1"/>
  <c r="F39" i="15"/>
  <c r="F33" i="15"/>
  <c r="E6" i="1"/>
  <c r="D9" i="1"/>
  <c r="I7" i="1"/>
  <c r="H9" i="1"/>
  <c r="H8" i="2"/>
  <c r="G11" i="2"/>
  <c r="F42" i="15"/>
  <c r="K39" i="15"/>
  <c r="G39" i="15"/>
  <c r="B39" i="15"/>
  <c r="B33" i="15"/>
  <c r="M41" i="20"/>
  <c r="M42" i="20" s="1"/>
  <c r="M43" i="20"/>
  <c r="M44" i="20"/>
  <c r="J41" i="21"/>
  <c r="J42" i="21" s="1"/>
  <c r="G40" i="22"/>
  <c r="G41" i="22" s="1"/>
  <c r="J43" i="15"/>
  <c r="J40" i="15"/>
  <c r="J41" i="15" s="1"/>
  <c r="L43" i="15"/>
  <c r="H43" i="15"/>
  <c r="D39" i="15"/>
  <c r="D43" i="15"/>
  <c r="L39" i="15"/>
  <c r="L33" i="15"/>
  <c r="J38" i="15"/>
  <c r="H39" i="15"/>
  <c r="H33" i="15"/>
  <c r="F38" i="15"/>
  <c r="J41" i="20"/>
  <c r="J42" i="20" s="1"/>
  <c r="J43" i="20"/>
  <c r="J44" i="20"/>
  <c r="E39" i="20"/>
  <c r="L38" i="22"/>
  <c r="M47" i="22" s="1"/>
  <c r="J15" i="22" s="1"/>
  <c r="B10" i="20"/>
  <c r="F32" i="20"/>
  <c r="F36" i="20" s="1"/>
  <c r="G39" i="21"/>
  <c r="F40" i="21"/>
  <c r="F34" i="21"/>
  <c r="B12" i="21"/>
  <c r="H32" i="21"/>
  <c r="H36" i="21" s="1"/>
  <c r="N12" i="21"/>
  <c r="O12" i="21" s="1"/>
  <c r="P12" i="21" s="1"/>
  <c r="P6" i="23"/>
  <c r="B41" i="21"/>
  <c r="B42" i="21" s="1"/>
  <c r="B44" i="21"/>
  <c r="B46" i="21" s="1"/>
  <c r="E39" i="21"/>
  <c r="D34" i="21"/>
  <c r="E40" i="22"/>
  <c r="E41" i="22" s="1"/>
  <c r="E39" i="22"/>
  <c r="F40" i="22"/>
  <c r="F41" i="22" s="1"/>
  <c r="M37" i="22"/>
  <c r="J37" i="22"/>
  <c r="I37" i="22"/>
  <c r="H37" i="22"/>
  <c r="B37" i="22"/>
  <c r="C37" i="22"/>
  <c r="L37" i="22"/>
  <c r="K37" i="22"/>
  <c r="D37" i="22"/>
  <c r="H39" i="22"/>
  <c r="H33" i="22"/>
  <c r="B37" i="21"/>
  <c r="D37" i="21"/>
  <c r="F37" i="21"/>
  <c r="F39" i="21" s="1"/>
  <c r="H37" i="21"/>
  <c r="J37" i="21"/>
  <c r="J44" i="21" s="1"/>
  <c r="J46" i="21" s="1"/>
  <c r="L37" i="21"/>
  <c r="N6" i="21"/>
  <c r="O6" i="21" s="1"/>
  <c r="P6" i="21" s="1"/>
  <c r="N7" i="21"/>
  <c r="O7" i="21" s="1"/>
  <c r="P7" i="21" s="1"/>
  <c r="N8" i="21"/>
  <c r="O8" i="21" s="1"/>
  <c r="P8" i="21" s="1"/>
  <c r="N9" i="21"/>
  <c r="O9" i="21" s="1"/>
  <c r="P9" i="21" s="1"/>
  <c r="N10" i="21"/>
  <c r="O10" i="21" s="1"/>
  <c r="P10" i="21" s="1"/>
  <c r="N11" i="21"/>
  <c r="O11" i="21" s="1"/>
  <c r="P11" i="21" s="1"/>
  <c r="B7" i="26"/>
  <c r="C6" i="26"/>
  <c r="B39" i="21"/>
  <c r="B34" i="21"/>
  <c r="B40" i="21"/>
  <c r="B35" i="20"/>
  <c r="C37" i="20"/>
  <c r="B37" i="20"/>
  <c r="C35" i="20"/>
  <c r="D37" i="20"/>
  <c r="E37" i="20"/>
  <c r="F37" i="20"/>
  <c r="G37" i="20"/>
  <c r="F44" i="21"/>
  <c r="F46" i="21" s="1"/>
  <c r="F43" i="21"/>
  <c r="F45" i="21" s="1"/>
  <c r="F41" i="21"/>
  <c r="F42" i="21" s="1"/>
  <c r="F39" i="22"/>
  <c r="K39" i="22"/>
  <c r="G39" i="22"/>
  <c r="N5" i="22"/>
  <c r="O5" i="22" s="1"/>
  <c r="N6" i="22"/>
  <c r="O6" i="22" s="1"/>
  <c r="N7" i="22"/>
  <c r="O7" i="22" s="1"/>
  <c r="P7" i="22" s="1"/>
  <c r="N8" i="22"/>
  <c r="O8" i="22" s="1"/>
  <c r="N9" i="22"/>
  <c r="O9" i="22" s="1"/>
  <c r="P9" i="22" s="1"/>
  <c r="N10" i="22"/>
  <c r="O10" i="22" s="1"/>
  <c r="N11" i="22"/>
  <c r="O11" i="22" s="1"/>
  <c r="P11" i="22" s="1"/>
  <c r="N12" i="22"/>
  <c r="O12" i="22" s="1"/>
  <c r="N13" i="22"/>
  <c r="O13" i="22" s="1"/>
  <c r="P13" i="22" s="1"/>
  <c r="N14" i="22"/>
  <c r="O14" i="22" s="1"/>
  <c r="N15" i="22"/>
  <c r="O15" i="22" s="1"/>
  <c r="P15" i="22" s="1"/>
  <c r="N16" i="22"/>
  <c r="O16" i="22" s="1"/>
  <c r="B38" i="23"/>
  <c r="D38" i="23"/>
  <c r="F38" i="23"/>
  <c r="H38" i="23"/>
  <c r="J38" i="23"/>
  <c r="L38" i="23"/>
  <c r="C38" i="23"/>
  <c r="E38" i="23"/>
  <c r="G38" i="23"/>
  <c r="I38" i="23"/>
  <c r="K38" i="23"/>
  <c r="M38" i="23"/>
  <c r="E25" i="22"/>
  <c r="B36" i="22"/>
  <c r="C34" i="22"/>
  <c r="D36" i="22"/>
  <c r="D38" i="22" s="1"/>
  <c r="E47" i="22" s="1"/>
  <c r="J7" i="22" s="1"/>
  <c r="E34" i="22"/>
  <c r="E33" i="22" s="1"/>
  <c r="F36" i="22"/>
  <c r="F43" i="22" s="1"/>
  <c r="F45" i="22" s="1"/>
  <c r="G34" i="22"/>
  <c r="H36" i="22"/>
  <c r="H38" i="22" s="1"/>
  <c r="I47" i="22" s="1"/>
  <c r="J11" i="22" s="1"/>
  <c r="K11" i="22" s="1"/>
  <c r="L11" i="22" s="1"/>
  <c r="I34" i="22"/>
  <c r="I33" i="22" s="1"/>
  <c r="J36" i="22"/>
  <c r="J38" i="22" s="1"/>
  <c r="K47" i="22" s="1"/>
  <c r="J13" i="22" s="1"/>
  <c r="K34" i="22"/>
  <c r="L36" i="22"/>
  <c r="M34" i="22"/>
  <c r="M33" i="22" s="1"/>
  <c r="B34" i="22"/>
  <c r="C36" i="22"/>
  <c r="C38" i="22" s="1"/>
  <c r="D47" i="22" s="1"/>
  <c r="J6" i="22" s="1"/>
  <c r="D34" i="22"/>
  <c r="E36" i="22"/>
  <c r="E43" i="22" s="1"/>
  <c r="E45" i="22" s="1"/>
  <c r="F34" i="22"/>
  <c r="G36" i="22"/>
  <c r="G43" i="22" s="1"/>
  <c r="G45" i="22" s="1"/>
  <c r="H34" i="22"/>
  <c r="I36" i="22"/>
  <c r="J34" i="22"/>
  <c r="K36" i="22"/>
  <c r="K38" i="22" s="1"/>
  <c r="L47" i="22" s="1"/>
  <c r="J14" i="22" s="1"/>
  <c r="L34" i="22"/>
  <c r="M36" i="22"/>
  <c r="B6" i="23"/>
  <c r="B32" i="23"/>
  <c r="B36" i="23" s="1"/>
  <c r="E40" i="21"/>
  <c r="G34" i="21"/>
  <c r="E34" i="21"/>
  <c r="C34" i="21"/>
  <c r="K7" i="21" s="1"/>
  <c r="L7" i="21" s="1"/>
  <c r="B39" i="22"/>
  <c r="M38" i="22"/>
  <c r="N47" i="22" s="1"/>
  <c r="J16" i="22" s="1"/>
  <c r="I38" i="22"/>
  <c r="J47" i="22" s="1"/>
  <c r="J12" i="22" s="1"/>
  <c r="E38" i="22"/>
  <c r="M35" i="23"/>
  <c r="M37" i="23"/>
  <c r="K35" i="23"/>
  <c r="K37" i="23"/>
  <c r="I35" i="23"/>
  <c r="I37" i="23"/>
  <c r="G35" i="23"/>
  <c r="G37" i="23"/>
  <c r="E35" i="23"/>
  <c r="C37" i="23"/>
  <c r="C35" i="23"/>
  <c r="B35" i="23"/>
  <c r="B5" i="24"/>
  <c r="C4" i="24"/>
  <c r="C5" i="26"/>
  <c r="B29" i="31"/>
  <c r="N15" i="27"/>
  <c r="O15" i="27" s="1"/>
  <c r="P15" i="27" s="1"/>
  <c r="N13" i="27"/>
  <c r="O13" i="27" s="1"/>
  <c r="P13" i="27" s="1"/>
  <c r="N11" i="27"/>
  <c r="O11" i="27" s="1"/>
  <c r="P11" i="27" s="1"/>
  <c r="N9" i="27"/>
  <c r="O9" i="27" s="1"/>
  <c r="P9" i="27" s="1"/>
  <c r="N7" i="27"/>
  <c r="O7" i="27" s="1"/>
  <c r="P7" i="27" s="1"/>
  <c r="N5" i="27"/>
  <c r="N16" i="27"/>
  <c r="O16" i="27" s="1"/>
  <c r="P16" i="27" s="1"/>
  <c r="N14" i="27"/>
  <c r="O14" i="27" s="1"/>
  <c r="P14" i="27" s="1"/>
  <c r="N12" i="27"/>
  <c r="O12" i="27" s="1"/>
  <c r="P12" i="27" s="1"/>
  <c r="N10" i="27"/>
  <c r="O10" i="27" s="1"/>
  <c r="P10" i="27" s="1"/>
  <c r="N8" i="27"/>
  <c r="O8" i="27" s="1"/>
  <c r="P8" i="27" s="1"/>
  <c r="N6" i="27"/>
  <c r="O6" i="27" s="1"/>
  <c r="P6" i="27" s="1"/>
  <c r="J5" i="27"/>
  <c r="N18" i="27"/>
  <c r="C20" i="27" s="1"/>
  <c r="J9" i="27"/>
  <c r="K9" i="27" s="1"/>
  <c r="L9" i="27" s="1"/>
  <c r="C8" i="27"/>
  <c r="L35" i="23"/>
  <c r="L37" i="23"/>
  <c r="J35" i="23"/>
  <c r="J37" i="23"/>
  <c r="H35" i="23"/>
  <c r="H37" i="23"/>
  <c r="F35" i="23"/>
  <c r="F37" i="23"/>
  <c r="D35" i="23"/>
  <c r="D37" i="23"/>
  <c r="C4" i="25"/>
  <c r="B5" i="25"/>
  <c r="E26" i="27"/>
  <c r="B20" i="27"/>
  <c r="C4" i="26"/>
  <c r="J15" i="27"/>
  <c r="K15" i="27" s="1"/>
  <c r="L15" i="27" s="1"/>
  <c r="J13" i="27"/>
  <c r="K13" i="27" s="1"/>
  <c r="L13" i="27" s="1"/>
  <c r="J11" i="27"/>
  <c r="K11" i="27" s="1"/>
  <c r="L11" i="27" s="1"/>
  <c r="J7" i="27"/>
  <c r="K7" i="27" s="1"/>
  <c r="L7" i="27" s="1"/>
  <c r="J16" i="27"/>
  <c r="K16" i="27" s="1"/>
  <c r="L16" i="27" s="1"/>
  <c r="J14" i="27"/>
  <c r="K14" i="27" s="1"/>
  <c r="L14" i="27" s="1"/>
  <c r="J12" i="27"/>
  <c r="K12" i="27" s="1"/>
  <c r="L12" i="27" s="1"/>
  <c r="J10" i="27"/>
  <c r="K10" i="27" s="1"/>
  <c r="L10" i="27" s="1"/>
  <c r="J8" i="27"/>
  <c r="K8" i="27" s="1"/>
  <c r="L8" i="27" s="1"/>
  <c r="J6" i="27"/>
  <c r="K6" i="27" s="1"/>
  <c r="L6" i="27" s="1"/>
  <c r="C4" i="29"/>
  <c r="J15" i="29"/>
  <c r="K15" i="29" s="1"/>
  <c r="L15" i="29" s="1"/>
  <c r="B29" i="29"/>
  <c r="J7" i="29" s="1"/>
  <c r="K7" i="29" s="1"/>
  <c r="L7" i="29" s="1"/>
  <c r="H55" i="30"/>
  <c r="L54" i="30"/>
  <c r="L55" i="30"/>
  <c r="M55" i="30"/>
  <c r="N48" i="31"/>
  <c r="M99" i="31" s="1"/>
  <c r="J13" i="29"/>
  <c r="K13" i="29" s="1"/>
  <c r="L13" i="29" s="1"/>
  <c r="J9" i="29"/>
  <c r="K9" i="29" s="1"/>
  <c r="L9" i="29" s="1"/>
  <c r="J5" i="29"/>
  <c r="C55" i="30"/>
  <c r="D88" i="30" s="1"/>
  <c r="E55" i="30"/>
  <c r="E54" i="30"/>
  <c r="J48" i="31"/>
  <c r="J18" i="31"/>
  <c r="D54" i="30"/>
  <c r="D55" i="30"/>
  <c r="D48" i="31"/>
  <c r="K40" i="31"/>
  <c r="K39" i="31"/>
  <c r="L48" i="31" s="1"/>
  <c r="G40" i="31"/>
  <c r="G39" i="31"/>
  <c r="H48" i="31" s="1"/>
  <c r="J10" i="31"/>
  <c r="K10" i="31" s="1"/>
  <c r="L10" i="31" s="1"/>
  <c r="E26" i="31"/>
  <c r="G55" i="30"/>
  <c r="I55" i="30"/>
  <c r="I54" i="30"/>
  <c r="K55" i="30"/>
  <c r="M52" i="30"/>
  <c r="L52" i="30"/>
  <c r="K52" i="30"/>
  <c r="J52" i="30"/>
  <c r="J54" i="30" s="1"/>
  <c r="I52" i="30"/>
  <c r="H52" i="30"/>
  <c r="G52" i="30"/>
  <c r="F52" i="30"/>
  <c r="E52" i="30"/>
  <c r="D52" i="30"/>
  <c r="C52" i="30"/>
  <c r="B52" i="30"/>
  <c r="E39" i="31"/>
  <c r="F48" i="31" s="1"/>
  <c r="F36" i="31"/>
  <c r="J38" i="31"/>
  <c r="M40" i="31"/>
  <c r="M92" i="31" s="1"/>
  <c r="J14" i="31"/>
  <c r="K14" i="31" s="1"/>
  <c r="L14" i="31" s="1"/>
  <c r="L38" i="31"/>
  <c r="G38" i="31"/>
  <c r="D38" i="31"/>
  <c r="F38" i="31"/>
  <c r="E38" i="31"/>
  <c r="E40" i="31" s="1"/>
  <c r="K38" i="31"/>
  <c r="H38" i="31"/>
  <c r="C38" i="31"/>
  <c r="I38" i="31"/>
  <c r="H34" i="31"/>
  <c r="B35" i="31"/>
  <c r="F35" i="31"/>
  <c r="J35" i="31"/>
  <c r="B36" i="31"/>
  <c r="J36" i="31"/>
  <c r="B37" i="31"/>
  <c r="F37" i="31"/>
  <c r="J37" i="31"/>
  <c r="B38" i="31"/>
  <c r="D35" i="31"/>
  <c r="H35" i="31"/>
  <c r="L35" i="31"/>
  <c r="D36" i="31"/>
  <c r="H36" i="31"/>
  <c r="L36" i="31"/>
  <c r="D37" i="31"/>
  <c r="H37" i="31"/>
  <c r="L37" i="31"/>
  <c r="J5" i="31"/>
  <c r="K5" i="31" s="1"/>
  <c r="L5" i="31" s="1"/>
  <c r="J7" i="31"/>
  <c r="K7" i="31" s="1"/>
  <c r="L7" i="31" s="1"/>
  <c r="J9" i="31"/>
  <c r="K9" i="31" s="1"/>
  <c r="L9" i="31" s="1"/>
  <c r="J11" i="31"/>
  <c r="K11" i="31" s="1"/>
  <c r="L11" i="31" s="1"/>
  <c r="J13" i="31"/>
  <c r="K13" i="31" s="1"/>
  <c r="L13" i="31" s="1"/>
  <c r="J15" i="31"/>
  <c r="K15" i="31" s="1"/>
  <c r="L15" i="31" s="1"/>
  <c r="B20" i="31"/>
  <c r="D34" i="31"/>
  <c r="M38" i="31"/>
  <c r="C4" i="32"/>
  <c r="B5" i="32"/>
  <c r="J8" i="31"/>
  <c r="K8" i="31" s="1"/>
  <c r="L8" i="31" s="1"/>
  <c r="J12" i="31"/>
  <c r="K12" i="31" s="1"/>
  <c r="L12" i="31" s="1"/>
  <c r="J16" i="31"/>
  <c r="K16" i="31" s="1"/>
  <c r="L16" i="31" s="1"/>
  <c r="K34" i="31"/>
  <c r="J6" i="31"/>
  <c r="K6" i="31" s="1"/>
  <c r="L6" i="31" s="1"/>
  <c r="E34" i="31"/>
  <c r="I34" i="31"/>
  <c r="M34" i="31"/>
  <c r="B34" i="31"/>
  <c r="F34" i="31"/>
  <c r="J34" i="31"/>
  <c r="C34" i="31"/>
  <c r="G34" i="31"/>
  <c r="E53" i="15" l="1"/>
  <c r="F54" i="15" s="1"/>
  <c r="E52" i="15"/>
  <c r="G48" i="21"/>
  <c r="K13" i="22"/>
  <c r="L13" i="22" s="1"/>
  <c r="L40" i="31"/>
  <c r="L39" i="31"/>
  <c r="M48" i="31" s="1"/>
  <c r="I41" i="31"/>
  <c r="I42" i="31" s="1"/>
  <c r="I43" i="31"/>
  <c r="I45" i="31" s="1"/>
  <c r="I44" i="31"/>
  <c r="I46" i="31" s="1"/>
  <c r="L41" i="31"/>
  <c r="L42" i="31" s="1"/>
  <c r="L43" i="31"/>
  <c r="L45" i="31" s="1"/>
  <c r="L44" i="31"/>
  <c r="L46" i="31" s="1"/>
  <c r="B58" i="30"/>
  <c r="B59" i="30"/>
  <c r="M90" i="31"/>
  <c r="M100" i="31"/>
  <c r="L100" i="31" s="1"/>
  <c r="B6" i="24"/>
  <c r="C5" i="24"/>
  <c r="C41" i="23"/>
  <c r="C42" i="23" s="1"/>
  <c r="C43" i="23"/>
  <c r="C45" i="23" s="1"/>
  <c r="C44" i="23"/>
  <c r="C46" i="23" s="1"/>
  <c r="K33" i="22"/>
  <c r="K14" i="22" s="1"/>
  <c r="L14" i="22" s="1"/>
  <c r="D43" i="20"/>
  <c r="D44" i="20"/>
  <c r="D39" i="20"/>
  <c r="D43" i="21"/>
  <c r="D45" i="21" s="1"/>
  <c r="D44" i="21"/>
  <c r="D46" i="21" s="1"/>
  <c r="L40" i="22"/>
  <c r="L41" i="22" s="1"/>
  <c r="L42" i="22"/>
  <c r="L44" i="22" s="1"/>
  <c r="L43" i="22"/>
  <c r="L45" i="22" s="1"/>
  <c r="B41" i="31"/>
  <c r="B42" i="31" s="1"/>
  <c r="B43" i="31"/>
  <c r="B45" i="31" s="1"/>
  <c r="B44" i="31"/>
  <c r="B46" i="31" s="1"/>
  <c r="C53" i="31"/>
  <c r="D54" i="31" s="1"/>
  <c r="E55" i="31" s="1"/>
  <c r="F56" i="31" s="1"/>
  <c r="G57" i="31" s="1"/>
  <c r="H58" i="31" s="1"/>
  <c r="I59" i="31" s="1"/>
  <c r="J60" i="31" s="1"/>
  <c r="K61" i="31" s="1"/>
  <c r="L62" i="31" s="1"/>
  <c r="M63" i="31" s="1"/>
  <c r="N64" i="31" s="1"/>
  <c r="J40" i="31"/>
  <c r="J39" i="31"/>
  <c r="K48" i="31" s="1"/>
  <c r="H41" i="31"/>
  <c r="H42" i="31" s="1"/>
  <c r="H43" i="31"/>
  <c r="H45" i="31" s="1"/>
  <c r="H44" i="31"/>
  <c r="H46" i="31" s="1"/>
  <c r="D41" i="31"/>
  <c r="D42" i="31" s="1"/>
  <c r="D43" i="31"/>
  <c r="D45" i="31" s="1"/>
  <c r="D44" i="31"/>
  <c r="D46" i="31" s="1"/>
  <c r="F40" i="31"/>
  <c r="F39" i="31"/>
  <c r="G48" i="31" s="1"/>
  <c r="H58" i="30"/>
  <c r="H59" i="30"/>
  <c r="M44" i="31"/>
  <c r="M46" i="31" s="1"/>
  <c r="M43" i="31"/>
  <c r="M45" i="31" s="1"/>
  <c r="M41" i="31"/>
  <c r="M42" i="31" s="1"/>
  <c r="L92" i="31"/>
  <c r="B40" i="31"/>
  <c r="B39" i="31"/>
  <c r="C48" i="31" s="1"/>
  <c r="K44" i="31"/>
  <c r="K46" i="31" s="1"/>
  <c r="K41" i="31"/>
  <c r="K42" i="31" s="1"/>
  <c r="K43" i="31"/>
  <c r="K45" i="31" s="1"/>
  <c r="G41" i="31"/>
  <c r="G42" i="31" s="1"/>
  <c r="G43" i="31"/>
  <c r="G45" i="31" s="1"/>
  <c r="G44" i="31"/>
  <c r="G46" i="31" s="1"/>
  <c r="E58" i="30"/>
  <c r="E59" i="30"/>
  <c r="I58" i="30"/>
  <c r="I59" i="30"/>
  <c r="M58" i="30"/>
  <c r="M59" i="30"/>
  <c r="M97" i="31"/>
  <c r="M91" i="31"/>
  <c r="L91" i="31" s="1"/>
  <c r="K91" i="31" s="1"/>
  <c r="M96" i="31"/>
  <c r="L96" i="31" s="1"/>
  <c r="E88" i="30"/>
  <c r="F88" i="30"/>
  <c r="H54" i="30"/>
  <c r="J11" i="29"/>
  <c r="K11" i="29" s="1"/>
  <c r="L11" i="29" s="1"/>
  <c r="B6" i="25"/>
  <c r="C5" i="25"/>
  <c r="N82" i="31"/>
  <c r="N78" i="31"/>
  <c r="N74" i="31"/>
  <c r="M82" i="31"/>
  <c r="M78" i="31"/>
  <c r="M74" i="31"/>
  <c r="L81" i="31"/>
  <c r="L77" i="31"/>
  <c r="L73" i="31"/>
  <c r="K79" i="31"/>
  <c r="K75" i="31"/>
  <c r="K71" i="31"/>
  <c r="J76" i="31"/>
  <c r="J72" i="31"/>
  <c r="I76" i="31"/>
  <c r="I72" i="31"/>
  <c r="H75" i="31"/>
  <c r="H71" i="31"/>
  <c r="G73" i="31"/>
  <c r="F74" i="31"/>
  <c r="E74" i="31"/>
  <c r="N81" i="31"/>
  <c r="N77" i="31"/>
  <c r="N73" i="31"/>
  <c r="M81" i="31"/>
  <c r="M77" i="31"/>
  <c r="M73" i="31"/>
  <c r="L80" i="31"/>
  <c r="L76" i="31"/>
  <c r="L72" i="31"/>
  <c r="K78" i="31"/>
  <c r="K74" i="31"/>
  <c r="J79" i="31"/>
  <c r="J75" i="31"/>
  <c r="J71" i="31"/>
  <c r="I75" i="31"/>
  <c r="I71" i="31"/>
  <c r="H74" i="31"/>
  <c r="G76" i="31"/>
  <c r="G72" i="31"/>
  <c r="F73" i="31"/>
  <c r="N80" i="31"/>
  <c r="N76" i="31"/>
  <c r="N72" i="31"/>
  <c r="M80" i="31"/>
  <c r="M76" i="31"/>
  <c r="M72" i="31"/>
  <c r="L79" i="31"/>
  <c r="L75" i="31"/>
  <c r="L71" i="31"/>
  <c r="K77" i="31"/>
  <c r="K73" i="31"/>
  <c r="J78" i="31"/>
  <c r="J74" i="31"/>
  <c r="I78" i="31"/>
  <c r="I74" i="31"/>
  <c r="H77" i="31"/>
  <c r="H73" i="31"/>
  <c r="G75" i="31"/>
  <c r="G71" i="31"/>
  <c r="F72" i="31"/>
  <c r="E72" i="31"/>
  <c r="N79" i="31"/>
  <c r="M75" i="31"/>
  <c r="K80" i="31"/>
  <c r="J73" i="31"/>
  <c r="H72" i="31"/>
  <c r="E73" i="31"/>
  <c r="C72" i="31"/>
  <c r="N18" i="31"/>
  <c r="N14" i="31"/>
  <c r="O14" i="31" s="1"/>
  <c r="P14" i="31" s="1"/>
  <c r="N10" i="31"/>
  <c r="O10" i="31" s="1"/>
  <c r="P10" i="31" s="1"/>
  <c r="N6" i="31"/>
  <c r="O6" i="31" s="1"/>
  <c r="P6" i="31" s="1"/>
  <c r="N71" i="31"/>
  <c r="L78" i="31"/>
  <c r="K72" i="31"/>
  <c r="I73" i="31"/>
  <c r="F75" i="31"/>
  <c r="D73" i="31"/>
  <c r="D72" i="31"/>
  <c r="N16" i="31"/>
  <c r="O16" i="31" s="1"/>
  <c r="P16" i="31" s="1"/>
  <c r="N12" i="31"/>
  <c r="O12" i="31" s="1"/>
  <c r="P12" i="31" s="1"/>
  <c r="N8" i="31"/>
  <c r="O8" i="31" s="1"/>
  <c r="P8" i="31" s="1"/>
  <c r="M79" i="31"/>
  <c r="J77" i="31"/>
  <c r="F71" i="31"/>
  <c r="M71" i="31"/>
  <c r="I77" i="31"/>
  <c r="E71" i="31"/>
  <c r="N83" i="31"/>
  <c r="L74" i="31"/>
  <c r="H76" i="31"/>
  <c r="D71" i="31"/>
  <c r="N15" i="31"/>
  <c r="O15" i="31" s="1"/>
  <c r="P15" i="31" s="1"/>
  <c r="N13" i="31"/>
  <c r="O13" i="31" s="1"/>
  <c r="P13" i="31" s="1"/>
  <c r="N11" i="31"/>
  <c r="O11" i="31" s="1"/>
  <c r="P11" i="31" s="1"/>
  <c r="N9" i="31"/>
  <c r="O9" i="31" s="1"/>
  <c r="P9" i="31" s="1"/>
  <c r="N7" i="31"/>
  <c r="O7" i="31" s="1"/>
  <c r="P7" i="31" s="1"/>
  <c r="N5" i="31"/>
  <c r="O5" i="31" s="1"/>
  <c r="P5" i="31" s="1"/>
  <c r="N75" i="31"/>
  <c r="K76" i="31"/>
  <c r="C71" i="31"/>
  <c r="G74" i="31"/>
  <c r="M41" i="23"/>
  <c r="M42" i="23" s="1"/>
  <c r="M43" i="23"/>
  <c r="M45" i="23" s="1"/>
  <c r="M44" i="23"/>
  <c r="M46" i="23" s="1"/>
  <c r="E41" i="23"/>
  <c r="E42" i="23" s="1"/>
  <c r="E43" i="23"/>
  <c r="E45" i="23" s="1"/>
  <c r="E44" i="23"/>
  <c r="E46" i="23" s="1"/>
  <c r="H41" i="23"/>
  <c r="H42" i="23" s="1"/>
  <c r="H43" i="23"/>
  <c r="H45" i="23" s="1"/>
  <c r="H44" i="23"/>
  <c r="H46" i="23" s="1"/>
  <c r="P16" i="22"/>
  <c r="P12" i="22"/>
  <c r="P8" i="22"/>
  <c r="C33" i="22"/>
  <c r="K6" i="22" s="1"/>
  <c r="L6" i="22" s="1"/>
  <c r="G38" i="22"/>
  <c r="E43" i="20"/>
  <c r="E44" i="20"/>
  <c r="C43" i="20"/>
  <c r="C44" i="20"/>
  <c r="C39" i="20"/>
  <c r="C48" i="21"/>
  <c r="C53" i="21"/>
  <c r="K42" i="22"/>
  <c r="K44" i="22" s="1"/>
  <c r="K43" i="22"/>
  <c r="K45" i="22" s="1"/>
  <c r="K40" i="22"/>
  <c r="K41" i="22" s="1"/>
  <c r="H40" i="22"/>
  <c r="H41" i="22" s="1"/>
  <c r="H42" i="22"/>
  <c r="H44" i="22" s="1"/>
  <c r="H43" i="22"/>
  <c r="H45" i="22" s="1"/>
  <c r="F42" i="22"/>
  <c r="F44" i="22" s="1"/>
  <c r="E42" i="22"/>
  <c r="E44" i="22" s="1"/>
  <c r="C54" i="21"/>
  <c r="D55" i="21" s="1"/>
  <c r="D33" i="22"/>
  <c r="K7" i="22" s="1"/>
  <c r="L7" i="22" s="1"/>
  <c r="F38" i="22"/>
  <c r="B11" i="20"/>
  <c r="G32" i="20"/>
  <c r="G36" i="20" s="1"/>
  <c r="B28" i="15"/>
  <c r="D45" i="15" s="1"/>
  <c r="K61" i="15"/>
  <c r="L62" i="15" s="1"/>
  <c r="M63" i="15" s="1"/>
  <c r="N64" i="15" s="1"/>
  <c r="J43" i="21"/>
  <c r="J45" i="21" s="1"/>
  <c r="J7" i="1"/>
  <c r="I9" i="1"/>
  <c r="O8" i="2"/>
  <c r="N11" i="2"/>
  <c r="D53" i="15"/>
  <c r="E54" i="15" s="1"/>
  <c r="F55" i="15" s="1"/>
  <c r="G56" i="15" s="1"/>
  <c r="H57" i="15" s="1"/>
  <c r="I58" i="15" s="1"/>
  <c r="J59" i="15" s="1"/>
  <c r="K60" i="15" s="1"/>
  <c r="L61" i="15" s="1"/>
  <c r="M62" i="15" s="1"/>
  <c r="N63" i="15" s="1"/>
  <c r="L3" i="31"/>
  <c r="B19" i="31" s="1"/>
  <c r="E44" i="31"/>
  <c r="E46" i="31" s="1"/>
  <c r="E41" i="31"/>
  <c r="E42" i="31" s="1"/>
  <c r="E43" i="31"/>
  <c r="E45" i="31" s="1"/>
  <c r="F58" i="30"/>
  <c r="F59" i="30"/>
  <c r="J58" i="30"/>
  <c r="J59" i="30"/>
  <c r="F47" i="22"/>
  <c r="J8" i="22" s="1"/>
  <c r="K8" i="22" s="1"/>
  <c r="L8" i="22" s="1"/>
  <c r="B39" i="23"/>
  <c r="C48" i="23" s="1"/>
  <c r="B34" i="23"/>
  <c r="B40" i="23"/>
  <c r="F41" i="23"/>
  <c r="F42" i="23" s="1"/>
  <c r="F43" i="23"/>
  <c r="F45" i="23" s="1"/>
  <c r="F44" i="23"/>
  <c r="F46" i="23" s="1"/>
  <c r="L43" i="21"/>
  <c r="L45" i="21" s="1"/>
  <c r="L44" i="21"/>
  <c r="L46" i="21" s="1"/>
  <c r="I39" i="22"/>
  <c r="I40" i="22"/>
  <c r="I41" i="22" s="1"/>
  <c r="I42" i="22"/>
  <c r="I44" i="22" s="1"/>
  <c r="I43" i="22"/>
  <c r="I45" i="22" s="1"/>
  <c r="L45" i="15"/>
  <c r="G42" i="22"/>
  <c r="G44" i="22" s="1"/>
  <c r="H39" i="31"/>
  <c r="I48" i="31" s="1"/>
  <c r="H40" i="31"/>
  <c r="D53" i="31"/>
  <c r="C44" i="31"/>
  <c r="C46" i="31" s="1"/>
  <c r="C41" i="31"/>
  <c r="C42" i="31" s="1"/>
  <c r="C43" i="31"/>
  <c r="C45" i="31" s="1"/>
  <c r="F41" i="31"/>
  <c r="F42" i="31" s="1"/>
  <c r="F43" i="31"/>
  <c r="F45" i="31" s="1"/>
  <c r="F44" i="31"/>
  <c r="F46" i="31" s="1"/>
  <c r="J41" i="31"/>
  <c r="J42" i="31" s="1"/>
  <c r="J43" i="31"/>
  <c r="J45" i="31" s="1"/>
  <c r="J44" i="31"/>
  <c r="J46" i="31" s="1"/>
  <c r="C58" i="30"/>
  <c r="C59" i="30"/>
  <c r="G58" i="30"/>
  <c r="G59" i="30"/>
  <c r="K59" i="30"/>
  <c r="K58" i="30"/>
  <c r="K54" i="30"/>
  <c r="G54" i="30"/>
  <c r="M93" i="31"/>
  <c r="L93" i="31" s="1"/>
  <c r="K93" i="31" s="1"/>
  <c r="M94" i="31"/>
  <c r="L94" i="31" s="1"/>
  <c r="B54" i="30"/>
  <c r="C54" i="30"/>
  <c r="C40" i="31"/>
  <c r="M54" i="30"/>
  <c r="B29" i="32"/>
  <c r="J8" i="29"/>
  <c r="K8" i="29" s="1"/>
  <c r="L8" i="29" s="1"/>
  <c r="J12" i="29"/>
  <c r="K12" i="29" s="1"/>
  <c r="L12" i="29" s="1"/>
  <c r="J16" i="29"/>
  <c r="K16" i="29" s="1"/>
  <c r="L16" i="29" s="1"/>
  <c r="N5" i="29"/>
  <c r="N6" i="29"/>
  <c r="O6" i="29" s="1"/>
  <c r="P6" i="29" s="1"/>
  <c r="N7" i="29"/>
  <c r="O7" i="29" s="1"/>
  <c r="P7" i="29" s="1"/>
  <c r="N8" i="29"/>
  <c r="O8" i="29" s="1"/>
  <c r="P8" i="29" s="1"/>
  <c r="N9" i="29"/>
  <c r="O9" i="29" s="1"/>
  <c r="P9" i="29" s="1"/>
  <c r="N10" i="29"/>
  <c r="O10" i="29" s="1"/>
  <c r="P10" i="29" s="1"/>
  <c r="N11" i="29"/>
  <c r="O11" i="29" s="1"/>
  <c r="P11" i="29" s="1"/>
  <c r="N12" i="29"/>
  <c r="O12" i="29" s="1"/>
  <c r="P12" i="29" s="1"/>
  <c r="N13" i="29"/>
  <c r="O13" i="29" s="1"/>
  <c r="P13" i="29" s="1"/>
  <c r="N14" i="29"/>
  <c r="O14" i="29" s="1"/>
  <c r="P14" i="29" s="1"/>
  <c r="N15" i="29"/>
  <c r="O15" i="29" s="1"/>
  <c r="P15" i="29" s="1"/>
  <c r="N16" i="29"/>
  <c r="O16" i="29" s="1"/>
  <c r="P16" i="29" s="1"/>
  <c r="N18" i="29"/>
  <c r="C20" i="29" s="1"/>
  <c r="J10" i="29"/>
  <c r="K10" i="29" s="1"/>
  <c r="L10" i="29" s="1"/>
  <c r="J18" i="29"/>
  <c r="J6" i="29"/>
  <c r="K6" i="29" s="1"/>
  <c r="L6" i="29" s="1"/>
  <c r="J14" i="29"/>
  <c r="K14" i="29" s="1"/>
  <c r="L14" i="29" s="1"/>
  <c r="B20" i="29"/>
  <c r="O5" i="27"/>
  <c r="P5" i="27" s="1"/>
  <c r="O3" i="27" s="1"/>
  <c r="C19" i="27" s="1"/>
  <c r="C21" i="27"/>
  <c r="C32" i="23"/>
  <c r="C36" i="23" s="1"/>
  <c r="B7" i="23"/>
  <c r="N7" i="23"/>
  <c r="O7" i="23" s="1"/>
  <c r="P7" i="23" s="1"/>
  <c r="J33" i="22"/>
  <c r="F33" i="22"/>
  <c r="B33" i="22"/>
  <c r="J18" i="22"/>
  <c r="N18" i="22"/>
  <c r="B20" i="22"/>
  <c r="I41" i="23"/>
  <c r="I42" i="23" s="1"/>
  <c r="I43" i="23"/>
  <c r="I45" i="23" s="1"/>
  <c r="I44" i="23"/>
  <c r="I46" i="23" s="1"/>
  <c r="L43" i="23"/>
  <c r="L45" i="23" s="1"/>
  <c r="L44" i="23"/>
  <c r="L46" i="23" s="1"/>
  <c r="L41" i="23"/>
  <c r="L42" i="23" s="1"/>
  <c r="D41" i="23"/>
  <c r="D42" i="23" s="1"/>
  <c r="D44" i="23"/>
  <c r="D46" i="23" s="1"/>
  <c r="D43" i="23"/>
  <c r="D45" i="23" s="1"/>
  <c r="P14" i="22"/>
  <c r="P10" i="22"/>
  <c r="P6" i="22"/>
  <c r="G43" i="20"/>
  <c r="G44" i="20"/>
  <c r="B8" i="26"/>
  <c r="C7" i="26"/>
  <c r="B21" i="21"/>
  <c r="N19" i="21"/>
  <c r="J19" i="21"/>
  <c r="C40" i="22"/>
  <c r="C41" i="22" s="1"/>
  <c r="C39" i="22"/>
  <c r="C43" i="22"/>
  <c r="C45" i="22" s="1"/>
  <c r="C42" i="22"/>
  <c r="C44" i="22" s="1"/>
  <c r="J39" i="22"/>
  <c r="J40" i="22"/>
  <c r="J41" i="22" s="1"/>
  <c r="J42" i="22"/>
  <c r="J44" i="22" s="1"/>
  <c r="J43" i="22"/>
  <c r="J45" i="22" s="1"/>
  <c r="F48" i="21"/>
  <c r="B43" i="21"/>
  <c r="B45" i="21" s="1"/>
  <c r="H40" i="21"/>
  <c r="H39" i="21"/>
  <c r="I48" i="21" s="1"/>
  <c r="H34" i="21"/>
  <c r="H48" i="21"/>
  <c r="L33" i="22"/>
  <c r="K15" i="22" s="1"/>
  <c r="L15" i="22" s="1"/>
  <c r="I8" i="2"/>
  <c r="H11" i="2"/>
  <c r="E9" i="1"/>
  <c r="F6" i="1"/>
  <c r="F9" i="1" s="1"/>
  <c r="B34" i="20"/>
  <c r="G55" i="15"/>
  <c r="H56" i="15" s="1"/>
  <c r="I57" i="15" s="1"/>
  <c r="J58" i="15" s="1"/>
  <c r="K59" i="15" s="1"/>
  <c r="L60" i="15" s="1"/>
  <c r="M61" i="15" s="1"/>
  <c r="N62" i="15" s="1"/>
  <c r="J6" i="32"/>
  <c r="K6" i="32" s="1"/>
  <c r="L6" i="32" s="1"/>
  <c r="B6" i="32"/>
  <c r="C5" i="32"/>
  <c r="M95" i="31"/>
  <c r="L95" i="31" s="1"/>
  <c r="K95" i="31" s="1"/>
  <c r="I40" i="31"/>
  <c r="K16" i="22"/>
  <c r="L16" i="22" s="1"/>
  <c r="K41" i="23"/>
  <c r="K42" i="23" s="1"/>
  <c r="K43" i="23"/>
  <c r="K45" i="23" s="1"/>
  <c r="K44" i="23"/>
  <c r="K46" i="23" s="1"/>
  <c r="D39" i="21"/>
  <c r="D40" i="31"/>
  <c r="D39" i="31"/>
  <c r="E48" i="31" s="1"/>
  <c r="D58" i="30"/>
  <c r="D59" i="30"/>
  <c r="L58" i="30"/>
  <c r="L59" i="30"/>
  <c r="M101" i="31"/>
  <c r="M98" i="31"/>
  <c r="L98" i="31" s="1"/>
  <c r="F54" i="30"/>
  <c r="K5" i="29"/>
  <c r="L5" i="29" s="1"/>
  <c r="L3" i="29" s="1"/>
  <c r="B19" i="29" s="1"/>
  <c r="D90" i="30"/>
  <c r="E91" i="30" s="1"/>
  <c r="F92" i="30" s="1"/>
  <c r="G93" i="30" s="1"/>
  <c r="H94" i="30" s="1"/>
  <c r="I95" i="30" s="1"/>
  <c r="J96" i="30" s="1"/>
  <c r="K97" i="30" s="1"/>
  <c r="L98" i="30" s="1"/>
  <c r="M99" i="30" s="1"/>
  <c r="N100" i="30" s="1"/>
  <c r="Q100" i="30" s="1"/>
  <c r="R88" i="30" s="1"/>
  <c r="D89" i="30"/>
  <c r="E90" i="30" s="1"/>
  <c r="F91" i="30" s="1"/>
  <c r="G92" i="30" s="1"/>
  <c r="H93" i="30" s="1"/>
  <c r="I94" i="30" s="1"/>
  <c r="J95" i="30" s="1"/>
  <c r="K96" i="30" s="1"/>
  <c r="L97" i="30" s="1"/>
  <c r="M98" i="30" s="1"/>
  <c r="N99" i="30" s="1"/>
  <c r="Q99" i="30" s="1"/>
  <c r="R89" i="30" s="1"/>
  <c r="K5" i="27"/>
  <c r="L5" i="27" s="1"/>
  <c r="L3" i="27" s="1"/>
  <c r="B19" i="27" s="1"/>
  <c r="B21" i="27"/>
  <c r="J19" i="23"/>
  <c r="N19" i="23"/>
  <c r="B21" i="23"/>
  <c r="K12" i="22"/>
  <c r="L12" i="22" s="1"/>
  <c r="M90" i="22"/>
  <c r="M93" i="22"/>
  <c r="L92" i="22" s="1"/>
  <c r="M96" i="22"/>
  <c r="M95" i="22"/>
  <c r="M92" i="22"/>
  <c r="M98" i="22"/>
  <c r="G41" i="23"/>
  <c r="G42" i="23" s="1"/>
  <c r="G43" i="23"/>
  <c r="G45" i="23" s="1"/>
  <c r="G44" i="23"/>
  <c r="G46" i="23" s="1"/>
  <c r="J41" i="23"/>
  <c r="J42" i="23" s="1"/>
  <c r="J43" i="23"/>
  <c r="J45" i="23" s="1"/>
  <c r="J44" i="23"/>
  <c r="J46" i="23" s="1"/>
  <c r="B41" i="23"/>
  <c r="B42" i="23" s="1"/>
  <c r="B43" i="23"/>
  <c r="B45" i="23" s="1"/>
  <c r="B44" i="23"/>
  <c r="B46" i="23" s="1"/>
  <c r="C53" i="23"/>
  <c r="P5" i="22"/>
  <c r="G33" i="22"/>
  <c r="F43" i="20"/>
  <c r="F44" i="20"/>
  <c r="B43" i="20"/>
  <c r="B44" i="20"/>
  <c r="B39" i="20"/>
  <c r="B38" i="22"/>
  <c r="C47" i="22" s="1"/>
  <c r="H43" i="21"/>
  <c r="H45" i="21" s="1"/>
  <c r="H44" i="21"/>
  <c r="H46" i="21" s="1"/>
  <c r="D40" i="22"/>
  <c r="D41" i="22" s="1"/>
  <c r="D42" i="22"/>
  <c r="D44" i="22" s="1"/>
  <c r="D43" i="22"/>
  <c r="D45" i="22" s="1"/>
  <c r="B40" i="22"/>
  <c r="B41" i="22" s="1"/>
  <c r="B42" i="22"/>
  <c r="B44" i="22" s="1"/>
  <c r="B43" i="22"/>
  <c r="B45" i="22" s="1"/>
  <c r="C53" i="22"/>
  <c r="D54" i="22" s="1"/>
  <c r="E55" i="22" s="1"/>
  <c r="F56" i="22" s="1"/>
  <c r="M40" i="22"/>
  <c r="M41" i="22" s="1"/>
  <c r="M42" i="22"/>
  <c r="M44" i="22" s="1"/>
  <c r="M43" i="22"/>
  <c r="M45" i="22" s="1"/>
  <c r="M39" i="22"/>
  <c r="M89" i="22" s="1"/>
  <c r="D39" i="22"/>
  <c r="B13" i="21"/>
  <c r="N13" i="21"/>
  <c r="O13" i="21" s="1"/>
  <c r="P13" i="21" s="1"/>
  <c r="I32" i="21"/>
  <c r="I36" i="21" s="1"/>
  <c r="F39" i="20"/>
  <c r="F40" i="20"/>
  <c r="F34" i="20"/>
  <c r="L39" i="22"/>
  <c r="L95" i="22" s="1"/>
  <c r="C34" i="20"/>
  <c r="K92" i="22" l="1"/>
  <c r="J92" i="22" s="1"/>
  <c r="K94" i="31"/>
  <c r="J94" i="31" s="1"/>
  <c r="K92" i="31"/>
  <c r="J92" i="31" s="1"/>
  <c r="B7" i="25"/>
  <c r="C6" i="25"/>
  <c r="L97" i="31"/>
  <c r="K97" i="31" s="1"/>
  <c r="B45" i="15"/>
  <c r="K47" i="15"/>
  <c r="C54" i="20"/>
  <c r="C53" i="20"/>
  <c r="B14" i="21"/>
  <c r="J32" i="21"/>
  <c r="J36" i="21" s="1"/>
  <c r="N14" i="21"/>
  <c r="O14" i="21" s="1"/>
  <c r="P14" i="21" s="1"/>
  <c r="C52" i="22"/>
  <c r="C54" i="23"/>
  <c r="M91" i="22"/>
  <c r="L90" i="22" s="1"/>
  <c r="K90" i="22" s="1"/>
  <c r="J90" i="22" s="1"/>
  <c r="M99" i="22"/>
  <c r="L98" i="22" s="1"/>
  <c r="K98" i="22" s="1"/>
  <c r="M94" i="22"/>
  <c r="L94" i="22" s="1"/>
  <c r="K94" i="22" s="1"/>
  <c r="B21" i="29"/>
  <c r="J12" i="21"/>
  <c r="K12" i="21" s="1"/>
  <c r="L12" i="21" s="1"/>
  <c r="C34" i="23"/>
  <c r="C39" i="23"/>
  <c r="C40" i="23"/>
  <c r="C21" i="29"/>
  <c r="O5" i="29"/>
  <c r="P5" i="29" s="1"/>
  <c r="O3" i="29" s="1"/>
  <c r="C19" i="29" s="1"/>
  <c r="N5" i="32"/>
  <c r="N18" i="32"/>
  <c r="C20" i="32" s="1"/>
  <c r="N7" i="32"/>
  <c r="O7" i="32" s="1"/>
  <c r="P7" i="32" s="1"/>
  <c r="N6" i="32"/>
  <c r="O6" i="32" s="1"/>
  <c r="P6" i="32" s="1"/>
  <c r="B20" i="32"/>
  <c r="J18" i="32"/>
  <c r="J5" i="32"/>
  <c r="D85" i="30"/>
  <c r="J60" i="30"/>
  <c r="J44" i="15"/>
  <c r="J9" i="1"/>
  <c r="K7" i="1"/>
  <c r="K9" i="1" s="1"/>
  <c r="J45" i="15"/>
  <c r="G47" i="15"/>
  <c r="G47" i="22"/>
  <c r="B21" i="22" s="1"/>
  <c r="G57" i="22"/>
  <c r="H58" i="22" s="1"/>
  <c r="I59" i="22" s="1"/>
  <c r="J60" i="22" s="1"/>
  <c r="K61" i="22" s="1"/>
  <c r="L62" i="22" s="1"/>
  <c r="M63" i="22" s="1"/>
  <c r="N64" i="22" s="1"/>
  <c r="J6" i="21"/>
  <c r="K6" i="21" s="1"/>
  <c r="L6" i="21" s="1"/>
  <c r="L99" i="22"/>
  <c r="O3" i="31"/>
  <c r="F89" i="30"/>
  <c r="G90" i="30" s="1"/>
  <c r="H91" i="30" s="1"/>
  <c r="I92" i="30" s="1"/>
  <c r="J93" i="30" s="1"/>
  <c r="K94" i="30" s="1"/>
  <c r="L95" i="30" s="1"/>
  <c r="M96" i="30" s="1"/>
  <c r="N97" i="30" s="1"/>
  <c r="Q97" i="30" s="1"/>
  <c r="R91" i="30" s="1"/>
  <c r="B21" i="31"/>
  <c r="I58" i="31"/>
  <c r="J59" i="31" s="1"/>
  <c r="K60" i="31" s="1"/>
  <c r="L61" i="31" s="1"/>
  <c r="M62" i="31" s="1"/>
  <c r="N63" i="31" s="1"/>
  <c r="H45" i="15"/>
  <c r="D53" i="23"/>
  <c r="D55" i="23"/>
  <c r="L60" i="30"/>
  <c r="E48" i="21"/>
  <c r="E56" i="21"/>
  <c r="F57" i="21" s="1"/>
  <c r="G58" i="21" s="1"/>
  <c r="H59" i="21" s="1"/>
  <c r="I60" i="21" s="1"/>
  <c r="E54" i="21"/>
  <c r="F55" i="21" s="1"/>
  <c r="G56" i="21" s="1"/>
  <c r="H57" i="21" s="1"/>
  <c r="I58" i="21" s="1"/>
  <c r="J6" i="23"/>
  <c r="K6" i="23" s="1"/>
  <c r="L6" i="23" s="1"/>
  <c r="E89" i="30"/>
  <c r="F90" i="30" s="1"/>
  <c r="G91" i="30" s="1"/>
  <c r="H92" i="30" s="1"/>
  <c r="I93" i="30" s="1"/>
  <c r="J94" i="30" s="1"/>
  <c r="K95" i="30" s="1"/>
  <c r="L96" i="30" s="1"/>
  <c r="M97" i="30" s="1"/>
  <c r="N98" i="30" s="1"/>
  <c r="Q98" i="30" s="1"/>
  <c r="R90" i="30" s="1"/>
  <c r="F53" i="15"/>
  <c r="G54" i="15" s="1"/>
  <c r="H55" i="15" s="1"/>
  <c r="I56" i="15" s="1"/>
  <c r="J57" i="15" s="1"/>
  <c r="K58" i="15" s="1"/>
  <c r="L59" i="15" s="1"/>
  <c r="M60" i="15" s="1"/>
  <c r="N61" i="15" s="1"/>
  <c r="F52" i="15"/>
  <c r="F45" i="15"/>
  <c r="I39" i="21"/>
  <c r="J48" i="21" s="1"/>
  <c r="I34" i="21"/>
  <c r="I40" i="21"/>
  <c r="J5" i="22"/>
  <c r="K5" i="22" s="1"/>
  <c r="L5" i="22" s="1"/>
  <c r="M97" i="22"/>
  <c r="L96" i="22" s="1"/>
  <c r="M100" i="22"/>
  <c r="J7" i="32"/>
  <c r="K7" i="32" s="1"/>
  <c r="L7" i="32" s="1"/>
  <c r="C6" i="32"/>
  <c r="B7" i="32"/>
  <c r="F44" i="15"/>
  <c r="J9" i="21"/>
  <c r="K9" i="21" s="1"/>
  <c r="L9" i="21" s="1"/>
  <c r="C71" i="30"/>
  <c r="C106" i="30" s="1"/>
  <c r="B44" i="30"/>
  <c r="L61" i="30" s="1"/>
  <c r="C70" i="30"/>
  <c r="C105" i="30" s="1"/>
  <c r="C118" i="30" s="1"/>
  <c r="C63" i="30" s="1"/>
  <c r="C60" i="30"/>
  <c r="G34" i="20"/>
  <c r="G39" i="20"/>
  <c r="G40" i="20"/>
  <c r="H47" i="22"/>
  <c r="L93" i="22"/>
  <c r="K93" i="22" s="1"/>
  <c r="J93" i="22" s="1"/>
  <c r="L89" i="22"/>
  <c r="L91" i="22"/>
  <c r="K91" i="22" s="1"/>
  <c r="J91" i="22" s="1"/>
  <c r="I91" i="22" s="1"/>
  <c r="E61" i="30"/>
  <c r="L99" i="31"/>
  <c r="K99" i="31" s="1"/>
  <c r="L90" i="31"/>
  <c r="K90" i="31" s="1"/>
  <c r="J90" i="31" s="1"/>
  <c r="C54" i="31"/>
  <c r="D55" i="31" s="1"/>
  <c r="E56" i="31" s="1"/>
  <c r="F57" i="31" s="1"/>
  <c r="G58" i="31" s="1"/>
  <c r="H59" i="31" s="1"/>
  <c r="I60" i="31" s="1"/>
  <c r="J61" i="31" s="1"/>
  <c r="K62" i="31" s="1"/>
  <c r="L63" i="31" s="1"/>
  <c r="M64" i="31" s="1"/>
  <c r="N65" i="31" s="1"/>
  <c r="J10" i="21"/>
  <c r="K10" i="21" s="1"/>
  <c r="L10" i="21" s="1"/>
  <c r="J8" i="2"/>
  <c r="I11" i="2"/>
  <c r="K60" i="30"/>
  <c r="E70" i="15"/>
  <c r="I70" i="15"/>
  <c r="M70" i="15"/>
  <c r="N72" i="15"/>
  <c r="K71" i="15"/>
  <c r="J71" i="15"/>
  <c r="N75" i="15"/>
  <c r="L74" i="15"/>
  <c r="I72" i="15"/>
  <c r="M76" i="15"/>
  <c r="I73" i="15"/>
  <c r="M77" i="15"/>
  <c r="H73" i="15"/>
  <c r="L77" i="15"/>
  <c r="F72" i="15"/>
  <c r="J76" i="15"/>
  <c r="N80" i="15"/>
  <c r="G74" i="15"/>
  <c r="K78" i="15"/>
  <c r="C71" i="15"/>
  <c r="G75" i="15"/>
  <c r="K79" i="15"/>
  <c r="N18" i="15"/>
  <c r="J18" i="15"/>
  <c r="F70" i="15"/>
  <c r="J70" i="15"/>
  <c r="N70" i="15"/>
  <c r="L71" i="15"/>
  <c r="L72" i="15"/>
  <c r="K72" i="15"/>
  <c r="I71" i="15"/>
  <c r="M75" i="15"/>
  <c r="J73" i="15"/>
  <c r="N77" i="15"/>
  <c r="J74" i="15"/>
  <c r="N78" i="15"/>
  <c r="I74" i="15"/>
  <c r="M78" i="15"/>
  <c r="G73" i="15"/>
  <c r="K77" i="15"/>
  <c r="D71" i="15"/>
  <c r="H75" i="15"/>
  <c r="L79" i="15"/>
  <c r="D72" i="15"/>
  <c r="H76" i="15"/>
  <c r="L80" i="15"/>
  <c r="N5" i="15"/>
  <c r="O5" i="15" s="1"/>
  <c r="P5" i="15" s="1"/>
  <c r="N6" i="15"/>
  <c r="O6" i="15" s="1"/>
  <c r="P6" i="15" s="1"/>
  <c r="N7" i="15"/>
  <c r="O7" i="15" s="1"/>
  <c r="P7" i="15" s="1"/>
  <c r="N8" i="15"/>
  <c r="O8" i="15" s="1"/>
  <c r="P8" i="15" s="1"/>
  <c r="N9" i="15"/>
  <c r="O9" i="15" s="1"/>
  <c r="P9" i="15" s="1"/>
  <c r="N10" i="15"/>
  <c r="O10" i="15" s="1"/>
  <c r="P10" i="15" s="1"/>
  <c r="N11" i="15"/>
  <c r="O11" i="15" s="1"/>
  <c r="P11" i="15" s="1"/>
  <c r="N12" i="15"/>
  <c r="O12" i="15" s="1"/>
  <c r="P12" i="15" s="1"/>
  <c r="N13" i="15"/>
  <c r="O13" i="15" s="1"/>
  <c r="P13" i="15" s="1"/>
  <c r="N14" i="15"/>
  <c r="O14" i="15" s="1"/>
  <c r="P14" i="15" s="1"/>
  <c r="N15" i="15"/>
  <c r="O15" i="15" s="1"/>
  <c r="P15" i="15" s="1"/>
  <c r="N16" i="15"/>
  <c r="O16" i="15" s="1"/>
  <c r="P16" i="15" s="1"/>
  <c r="C70" i="15"/>
  <c r="G70" i="15"/>
  <c r="K70" i="15"/>
  <c r="N71" i="15"/>
  <c r="M72" i="15"/>
  <c r="M73" i="15"/>
  <c r="L73" i="15"/>
  <c r="J72" i="15"/>
  <c r="N76" i="15"/>
  <c r="K74" i="15"/>
  <c r="G71" i="15"/>
  <c r="K75" i="15"/>
  <c r="F71" i="15"/>
  <c r="J75" i="15"/>
  <c r="N79" i="15"/>
  <c r="H74" i="15"/>
  <c r="L78" i="15"/>
  <c r="E72" i="15"/>
  <c r="I76" i="15"/>
  <c r="M80" i="15"/>
  <c r="E73" i="15"/>
  <c r="I77" i="15"/>
  <c r="M81" i="15"/>
  <c r="D70" i="15"/>
  <c r="N73" i="15"/>
  <c r="H71" i="15"/>
  <c r="F74" i="15"/>
  <c r="M47" i="15"/>
  <c r="J77" i="15"/>
  <c r="H70" i="15"/>
  <c r="N74" i="15"/>
  <c r="L75" i="15"/>
  <c r="K76" i="15"/>
  <c r="F73" i="15"/>
  <c r="J78" i="15"/>
  <c r="I47" i="15"/>
  <c r="L70" i="15"/>
  <c r="M74" i="15"/>
  <c r="H72" i="15"/>
  <c r="E71" i="15"/>
  <c r="N82" i="15"/>
  <c r="B20" i="15"/>
  <c r="M71" i="15"/>
  <c r="K73" i="15"/>
  <c r="L76" i="15"/>
  <c r="I75" i="15"/>
  <c r="N81" i="15"/>
  <c r="G72" i="15"/>
  <c r="M79" i="15"/>
  <c r="E47" i="15"/>
  <c r="L47" i="15"/>
  <c r="D44" i="15"/>
  <c r="G45" i="15"/>
  <c r="I44" i="15"/>
  <c r="I45" i="15"/>
  <c r="K44" i="15"/>
  <c r="B44" i="15"/>
  <c r="E44" i="15"/>
  <c r="G44" i="15"/>
  <c r="H44" i="15"/>
  <c r="C47" i="15"/>
  <c r="H47" i="15"/>
  <c r="J47" i="15"/>
  <c r="N47" i="15"/>
  <c r="M44" i="15"/>
  <c r="C45" i="15"/>
  <c r="F47" i="15"/>
  <c r="K45" i="15"/>
  <c r="D47" i="15"/>
  <c r="L44" i="15"/>
  <c r="C44" i="15"/>
  <c r="M45" i="15"/>
  <c r="E45" i="15"/>
  <c r="D53" i="20"/>
  <c r="E53" i="20" s="1"/>
  <c r="D54" i="20"/>
  <c r="E55" i="20" s="1"/>
  <c r="F56" i="20" s="1"/>
  <c r="G57" i="20" s="1"/>
  <c r="D55" i="20"/>
  <c r="E56" i="20" s="1"/>
  <c r="F57" i="20" s="1"/>
  <c r="G58" i="20" s="1"/>
  <c r="H59" i="20" s="1"/>
  <c r="I60" i="30"/>
  <c r="O3" i="22"/>
  <c r="J11" i="21"/>
  <c r="K11" i="21" s="1"/>
  <c r="L11" i="21" s="1"/>
  <c r="B9" i="26"/>
  <c r="C8" i="26"/>
  <c r="B8" i="23"/>
  <c r="D32" i="23"/>
  <c r="D36" i="23" s="1"/>
  <c r="N8" i="23"/>
  <c r="O8" i="23" s="1"/>
  <c r="P8" i="23" s="1"/>
  <c r="N65" i="30"/>
  <c r="H65" i="30"/>
  <c r="G61" i="30"/>
  <c r="J61" i="30"/>
  <c r="O11" i="2"/>
  <c r="P8" i="2"/>
  <c r="P11" i="2" s="1"/>
  <c r="B12" i="20"/>
  <c r="H32" i="20"/>
  <c r="H36" i="20" s="1"/>
  <c r="D54" i="21"/>
  <c r="E55" i="21" s="1"/>
  <c r="F56" i="21" s="1"/>
  <c r="G57" i="21" s="1"/>
  <c r="H58" i="21" s="1"/>
  <c r="I59" i="21" s="1"/>
  <c r="D53" i="21"/>
  <c r="E53" i="21" s="1"/>
  <c r="L97" i="22"/>
  <c r="I65" i="30"/>
  <c r="F85" i="30"/>
  <c r="G88" i="30"/>
  <c r="M60" i="30"/>
  <c r="E60" i="30"/>
  <c r="E53" i="31"/>
  <c r="E54" i="31"/>
  <c r="F55" i="31" s="1"/>
  <c r="G56" i="31" s="1"/>
  <c r="H57" i="31" s="1"/>
  <c r="B7" i="24"/>
  <c r="C6" i="24"/>
  <c r="F53" i="21" l="1"/>
  <c r="F54" i="21"/>
  <c r="G55" i="21" s="1"/>
  <c r="H56" i="21" s="1"/>
  <c r="I57" i="21" s="1"/>
  <c r="H91" i="22"/>
  <c r="K96" i="22"/>
  <c r="K95" i="22"/>
  <c r="J95" i="22" s="1"/>
  <c r="I90" i="22"/>
  <c r="H90" i="22" s="1"/>
  <c r="G90" i="22" s="1"/>
  <c r="F54" i="20"/>
  <c r="G55" i="20" s="1"/>
  <c r="F53" i="20"/>
  <c r="J16" i="15"/>
  <c r="K16" i="15" s="1"/>
  <c r="L16" i="15" s="1"/>
  <c r="M95" i="15"/>
  <c r="M96" i="15"/>
  <c r="L96" i="15" s="1"/>
  <c r="M89" i="15"/>
  <c r="M94" i="15"/>
  <c r="M97" i="15"/>
  <c r="M91" i="15"/>
  <c r="L91" i="15" s="1"/>
  <c r="K91" i="15" s="1"/>
  <c r="J91" i="15" s="1"/>
  <c r="M92" i="15"/>
  <c r="M99" i="15"/>
  <c r="M100" i="15"/>
  <c r="M98" i="15"/>
  <c r="L97" i="15" s="1"/>
  <c r="K97" i="15" s="1"/>
  <c r="J97" i="15" s="1"/>
  <c r="M90" i="15"/>
  <c r="M93" i="15"/>
  <c r="J11" i="15"/>
  <c r="K11" i="15" s="1"/>
  <c r="L11" i="15" s="1"/>
  <c r="J11" i="2"/>
  <c r="K8" i="2"/>
  <c r="K11" i="2" s="1"/>
  <c r="B20" i="30"/>
  <c r="C64" i="30"/>
  <c r="D5" i="30" s="1"/>
  <c r="J59" i="21"/>
  <c r="D52" i="22"/>
  <c r="D53" i="22"/>
  <c r="E54" i="22" s="1"/>
  <c r="F55" i="22" s="1"/>
  <c r="G56" i="22" s="1"/>
  <c r="H57" i="22" s="1"/>
  <c r="I58" i="22" s="1"/>
  <c r="J59" i="22" s="1"/>
  <c r="K60" i="22" s="1"/>
  <c r="L61" i="22" s="1"/>
  <c r="M62" i="22" s="1"/>
  <c r="N63" i="22" s="1"/>
  <c r="B15" i="21"/>
  <c r="N15" i="21"/>
  <c r="O15" i="21" s="1"/>
  <c r="P15" i="21" s="1"/>
  <c r="K32" i="21"/>
  <c r="K36" i="21" s="1"/>
  <c r="J13" i="15"/>
  <c r="K13" i="15" s="1"/>
  <c r="L13" i="15" s="1"/>
  <c r="D70" i="30"/>
  <c r="J10" i="15"/>
  <c r="K10" i="15" s="1"/>
  <c r="L10" i="15" s="1"/>
  <c r="J7" i="15"/>
  <c r="K7" i="15" s="1"/>
  <c r="L7" i="15" s="1"/>
  <c r="F53" i="31"/>
  <c r="F54" i="31"/>
  <c r="G55" i="31" s="1"/>
  <c r="H56" i="31" s="1"/>
  <c r="I57" i="31" s="1"/>
  <c r="J58" i="31" s="1"/>
  <c r="K59" i="31" s="1"/>
  <c r="L60" i="31" s="1"/>
  <c r="M61" i="31" s="1"/>
  <c r="N62" i="31" s="1"/>
  <c r="G89" i="30"/>
  <c r="H90" i="30" s="1"/>
  <c r="I91" i="30" s="1"/>
  <c r="J92" i="30" s="1"/>
  <c r="K93" i="30" s="1"/>
  <c r="L94" i="30" s="1"/>
  <c r="M95" i="30" s="1"/>
  <c r="N96" i="30" s="1"/>
  <c r="Q96" i="30" s="1"/>
  <c r="R92" i="30" s="1"/>
  <c r="K97" i="22"/>
  <c r="J97" i="22" s="1"/>
  <c r="E32" i="23"/>
  <c r="E36" i="23" s="1"/>
  <c r="B9" i="23"/>
  <c r="N9" i="23"/>
  <c r="O9" i="23" s="1"/>
  <c r="P9" i="23" s="1"/>
  <c r="J6" i="15"/>
  <c r="K6" i="15" s="1"/>
  <c r="L6" i="15" s="1"/>
  <c r="J5" i="15"/>
  <c r="K5" i="15" s="1"/>
  <c r="L5" i="15" s="1"/>
  <c r="B21" i="15"/>
  <c r="O3" i="15"/>
  <c r="H60" i="30"/>
  <c r="M61" i="30"/>
  <c r="J10" i="22"/>
  <c r="K10" i="22" s="1"/>
  <c r="L10" i="22" s="1"/>
  <c r="H58" i="20"/>
  <c r="K61" i="30"/>
  <c r="D61" i="30"/>
  <c r="J60" i="21"/>
  <c r="J8" i="21"/>
  <c r="K8" i="21" s="1"/>
  <c r="L8" i="21" s="1"/>
  <c r="E54" i="20"/>
  <c r="F55" i="20" s="1"/>
  <c r="G56" i="20" s="1"/>
  <c r="H57" i="20" s="1"/>
  <c r="E85" i="30"/>
  <c r="G60" i="30"/>
  <c r="G65" i="30"/>
  <c r="J39" i="21"/>
  <c r="K48" i="21" s="1"/>
  <c r="J34" i="21"/>
  <c r="J40" i="21"/>
  <c r="K61" i="21"/>
  <c r="K59" i="21"/>
  <c r="H61" i="30"/>
  <c r="D65" i="30"/>
  <c r="J93" i="31"/>
  <c r="I93" i="31" s="1"/>
  <c r="K96" i="31"/>
  <c r="I59" i="20"/>
  <c r="H39" i="20"/>
  <c r="I58" i="20" s="1"/>
  <c r="H40" i="20"/>
  <c r="H34" i="20"/>
  <c r="J15" i="15"/>
  <c r="K15" i="15" s="1"/>
  <c r="L15" i="15" s="1"/>
  <c r="L89" i="15"/>
  <c r="L92" i="15"/>
  <c r="L94" i="15"/>
  <c r="K93" i="15" s="1"/>
  <c r="L93" i="15"/>
  <c r="L98" i="15"/>
  <c r="K98" i="15" s="1"/>
  <c r="L99" i="15"/>
  <c r="J8" i="32"/>
  <c r="K8" i="32" s="1"/>
  <c r="L8" i="32" s="1"/>
  <c r="C7" i="32"/>
  <c r="B8" i="32"/>
  <c r="J13" i="21"/>
  <c r="K13" i="21" s="1"/>
  <c r="L13" i="21" s="1"/>
  <c r="G53" i="15"/>
  <c r="H54" i="15" s="1"/>
  <c r="I55" i="15" s="1"/>
  <c r="J56" i="15" s="1"/>
  <c r="K57" i="15" s="1"/>
  <c r="L58" i="15" s="1"/>
  <c r="M59" i="15" s="1"/>
  <c r="N60" i="15" s="1"/>
  <c r="G52" i="15"/>
  <c r="J9" i="22"/>
  <c r="K9" i="22" s="1"/>
  <c r="L9" i="22" s="1"/>
  <c r="L3" i="22" s="1"/>
  <c r="B19" i="22" s="1"/>
  <c r="C7" i="25"/>
  <c r="B8" i="25"/>
  <c r="I92" i="22"/>
  <c r="P12" i="30"/>
  <c r="Q12" i="30" s="1"/>
  <c r="R12" i="30" s="1"/>
  <c r="B13" i="20"/>
  <c r="I32" i="20"/>
  <c r="I36" i="20" s="1"/>
  <c r="P17" i="30"/>
  <c r="Q17" i="30" s="1"/>
  <c r="R17" i="30" s="1"/>
  <c r="M144" i="30"/>
  <c r="M147" i="30"/>
  <c r="M152" i="30"/>
  <c r="M149" i="30"/>
  <c r="M150" i="30"/>
  <c r="M143" i="30"/>
  <c r="M148" i="30"/>
  <c r="M151" i="30"/>
  <c r="M145" i="30"/>
  <c r="M153" i="30"/>
  <c r="M154" i="30"/>
  <c r="M146" i="30"/>
  <c r="C9" i="26"/>
  <c r="B10" i="26"/>
  <c r="J8" i="15"/>
  <c r="K8" i="15" s="1"/>
  <c r="L8" i="15" s="1"/>
  <c r="J12" i="15"/>
  <c r="K12" i="15" s="1"/>
  <c r="L12" i="15" s="1"/>
  <c r="J14" i="15"/>
  <c r="K14" i="15" s="1"/>
  <c r="L14" i="15" s="1"/>
  <c r="K92" i="15"/>
  <c r="J92" i="15" s="1"/>
  <c r="K89" i="22"/>
  <c r="J89" i="22" s="1"/>
  <c r="I89" i="22" s="1"/>
  <c r="H56" i="20"/>
  <c r="I57" i="20" s="1"/>
  <c r="F60" i="30"/>
  <c r="C65" i="30"/>
  <c r="J61" i="21"/>
  <c r="J58" i="21"/>
  <c r="J9" i="15"/>
  <c r="K9" i="15" s="1"/>
  <c r="L9" i="15" s="1"/>
  <c r="L65" i="30"/>
  <c r="O5" i="32"/>
  <c r="P5" i="32" s="1"/>
  <c r="D48" i="23"/>
  <c r="D54" i="23"/>
  <c r="D71" i="30"/>
  <c r="J91" i="31"/>
  <c r="I91" i="31" s="1"/>
  <c r="K98" i="31"/>
  <c r="J98" i="31" s="1"/>
  <c r="C7" i="24"/>
  <c r="B8" i="24"/>
  <c r="H89" i="30"/>
  <c r="I90" i="30" s="1"/>
  <c r="J91" i="30" s="1"/>
  <c r="K92" i="30" s="1"/>
  <c r="L93" i="30" s="1"/>
  <c r="M94" i="30" s="1"/>
  <c r="N95" i="30" s="1"/>
  <c r="Q95" i="30" s="1"/>
  <c r="R93" i="30" s="1"/>
  <c r="G85" i="30"/>
  <c r="H88" i="30"/>
  <c r="P11" i="30"/>
  <c r="Q11" i="30" s="1"/>
  <c r="R11" i="30" s="1"/>
  <c r="D39" i="23"/>
  <c r="E48" i="23" s="1"/>
  <c r="D34" i="23"/>
  <c r="D40" i="23"/>
  <c r="E53" i="23"/>
  <c r="T6" i="30"/>
  <c r="U6" i="30" s="1"/>
  <c r="V6" i="30" s="1"/>
  <c r="T7" i="30"/>
  <c r="U7" i="30" s="1"/>
  <c r="V7" i="30" s="1"/>
  <c r="T8" i="30"/>
  <c r="U8" i="30" s="1"/>
  <c r="V8" i="30" s="1"/>
  <c r="T9" i="30"/>
  <c r="U9" i="30" s="1"/>
  <c r="V9" i="30" s="1"/>
  <c r="T10" i="30"/>
  <c r="U10" i="30" s="1"/>
  <c r="V10" i="30" s="1"/>
  <c r="T11" i="30"/>
  <c r="U11" i="30" s="1"/>
  <c r="V11" i="30" s="1"/>
  <c r="T12" i="30"/>
  <c r="U12" i="30" s="1"/>
  <c r="V12" i="30" s="1"/>
  <c r="T13" i="30"/>
  <c r="U13" i="30" s="1"/>
  <c r="V13" i="30" s="1"/>
  <c r="T14" i="30"/>
  <c r="U14" i="30" s="1"/>
  <c r="V14" i="30" s="1"/>
  <c r="T15" i="30"/>
  <c r="U15" i="30" s="1"/>
  <c r="V15" i="30" s="1"/>
  <c r="T16" i="30"/>
  <c r="U16" i="30" s="1"/>
  <c r="V16" i="30" s="1"/>
  <c r="T17" i="30"/>
  <c r="U17" i="30" s="1"/>
  <c r="V17" i="30" s="1"/>
  <c r="D124" i="30"/>
  <c r="H124" i="30"/>
  <c r="L124" i="30"/>
  <c r="C125" i="30"/>
  <c r="G125" i="30"/>
  <c r="K125" i="30"/>
  <c r="G126" i="30"/>
  <c r="K126" i="30"/>
  <c r="H127" i="30"/>
  <c r="L127" i="30"/>
  <c r="F128" i="30"/>
  <c r="J128" i="30"/>
  <c r="N128" i="30"/>
  <c r="I129" i="30"/>
  <c r="M129" i="30"/>
  <c r="I130" i="30"/>
  <c r="M130" i="30"/>
  <c r="J131" i="30"/>
  <c r="N131" i="30"/>
  <c r="L132" i="30"/>
  <c r="K133" i="30"/>
  <c r="N136" i="30"/>
  <c r="T19" i="30"/>
  <c r="E124" i="30"/>
  <c r="I124" i="30"/>
  <c r="M124" i="30"/>
  <c r="D125" i="30"/>
  <c r="H125" i="30"/>
  <c r="L125" i="30"/>
  <c r="D126" i="30"/>
  <c r="H126" i="30"/>
  <c r="L126" i="30"/>
  <c r="E127" i="30"/>
  <c r="I127" i="30"/>
  <c r="M127" i="30"/>
  <c r="G128" i="30"/>
  <c r="K128" i="30"/>
  <c r="J129" i="30"/>
  <c r="N129" i="30"/>
  <c r="J130" i="30"/>
  <c r="N130" i="30"/>
  <c r="K131" i="30"/>
  <c r="M132" i="30"/>
  <c r="L133" i="30"/>
  <c r="L134" i="30"/>
  <c r="M135" i="30"/>
  <c r="F124" i="30"/>
  <c r="J124" i="30"/>
  <c r="N124" i="30"/>
  <c r="E125" i="30"/>
  <c r="I125" i="30"/>
  <c r="M125" i="30"/>
  <c r="E126" i="30"/>
  <c r="I126" i="30"/>
  <c r="M126" i="30"/>
  <c r="F127" i="30"/>
  <c r="J127" i="30"/>
  <c r="N127" i="30"/>
  <c r="H128" i="30"/>
  <c r="L128" i="30"/>
  <c r="G129" i="30"/>
  <c r="K129" i="30"/>
  <c r="K130" i="30"/>
  <c r="L131" i="30"/>
  <c r="J132" i="30"/>
  <c r="N132" i="30"/>
  <c r="M133" i="30"/>
  <c r="M134" i="30"/>
  <c r="N135" i="30"/>
  <c r="C124" i="30"/>
  <c r="F125" i="30"/>
  <c r="J126" i="30"/>
  <c r="L129" i="30"/>
  <c r="M131" i="30"/>
  <c r="N134" i="30"/>
  <c r="G124" i="30"/>
  <c r="J125" i="30"/>
  <c r="N126" i="30"/>
  <c r="I128" i="30"/>
  <c r="H130" i="30"/>
  <c r="K132" i="30"/>
  <c r="F126" i="30"/>
  <c r="K127" i="30"/>
  <c r="H129" i="30"/>
  <c r="I131" i="30"/>
  <c r="N133" i="30"/>
  <c r="N125" i="30"/>
  <c r="L130" i="30"/>
  <c r="G127" i="30"/>
  <c r="K124" i="30"/>
  <c r="M128" i="30"/>
  <c r="B36" i="30"/>
  <c r="M65" i="30"/>
  <c r="E65" i="30"/>
  <c r="K65" i="30"/>
  <c r="P19" i="30"/>
  <c r="F65" i="30"/>
  <c r="J65" i="30"/>
  <c r="C61" i="30"/>
  <c r="B61" i="30"/>
  <c r="I61" i="30"/>
  <c r="K5" i="32"/>
  <c r="L5" i="32" s="1"/>
  <c r="N8" i="32"/>
  <c r="O8" i="32" s="1"/>
  <c r="P8" i="32" s="1"/>
  <c r="J94" i="22"/>
  <c r="I94" i="22" s="1"/>
  <c r="D60" i="30"/>
  <c r="B60" i="30"/>
  <c r="F61" i="30"/>
  <c r="D72" i="30"/>
  <c r="I91" i="15" l="1"/>
  <c r="K96" i="15"/>
  <c r="J96" i="15" s="1"/>
  <c r="I96" i="15" s="1"/>
  <c r="P13" i="30"/>
  <c r="Q13" i="30" s="1"/>
  <c r="R13" i="30" s="1"/>
  <c r="J8" i="23"/>
  <c r="K8" i="23" s="1"/>
  <c r="L8" i="23" s="1"/>
  <c r="J7" i="23"/>
  <c r="K7" i="23" s="1"/>
  <c r="L7" i="23" s="1"/>
  <c r="E39" i="23"/>
  <c r="F48" i="23" s="1"/>
  <c r="E34" i="23"/>
  <c r="E40" i="23"/>
  <c r="F55" i="23"/>
  <c r="F53" i="23"/>
  <c r="E56" i="23"/>
  <c r="F57" i="23" s="1"/>
  <c r="D107" i="30"/>
  <c r="E73" i="30"/>
  <c r="P14" i="30"/>
  <c r="Q14" i="30" s="1"/>
  <c r="R14" i="30" s="1"/>
  <c r="E55" i="23"/>
  <c r="F56" i="23" s="1"/>
  <c r="D106" i="30"/>
  <c r="E72" i="30"/>
  <c r="P15" i="30"/>
  <c r="Q15" i="30" s="1"/>
  <c r="R15" i="30" s="1"/>
  <c r="K146" i="30"/>
  <c r="K151" i="30"/>
  <c r="C8" i="25"/>
  <c r="B9" i="25"/>
  <c r="L95" i="15"/>
  <c r="K95" i="15" s="1"/>
  <c r="J95" i="15" s="1"/>
  <c r="I95" i="15" s="1"/>
  <c r="H95" i="15" s="1"/>
  <c r="I60" i="20"/>
  <c r="B10" i="23"/>
  <c r="F32" i="23"/>
  <c r="F36" i="23" s="1"/>
  <c r="N10" i="23"/>
  <c r="O10" i="23" s="1"/>
  <c r="P10" i="23" s="1"/>
  <c r="K40" i="21"/>
  <c r="K39" i="21"/>
  <c r="L48" i="21" s="1"/>
  <c r="K34" i="21"/>
  <c r="L60" i="21"/>
  <c r="L62" i="21"/>
  <c r="E53" i="22"/>
  <c r="F54" i="22" s="1"/>
  <c r="G55" i="22" s="1"/>
  <c r="H56" i="22" s="1"/>
  <c r="I57" i="22" s="1"/>
  <c r="J58" i="22" s="1"/>
  <c r="K59" i="22" s="1"/>
  <c r="L60" i="22" s="1"/>
  <c r="M61" i="22" s="1"/>
  <c r="N62" i="22" s="1"/>
  <c r="E52" i="22"/>
  <c r="G53" i="20"/>
  <c r="G54" i="20"/>
  <c r="H55" i="20" s="1"/>
  <c r="I56" i="20" s="1"/>
  <c r="I90" i="31"/>
  <c r="H90" i="31" s="1"/>
  <c r="G90" i="31" s="1"/>
  <c r="F90" i="31" s="1"/>
  <c r="P8" i="30"/>
  <c r="Q8" i="30" s="1"/>
  <c r="R8" i="30" s="1"/>
  <c r="I89" i="30"/>
  <c r="J90" i="30" s="1"/>
  <c r="K91" i="30" s="1"/>
  <c r="L92" i="30" s="1"/>
  <c r="M93" i="30" s="1"/>
  <c r="N94" i="30" s="1"/>
  <c r="Q94" i="30" s="1"/>
  <c r="R94" i="30" s="1"/>
  <c r="H85" i="30"/>
  <c r="I88" i="30"/>
  <c r="B11" i="26"/>
  <c r="C10" i="26"/>
  <c r="G53" i="31"/>
  <c r="G54" i="31"/>
  <c r="H55" i="31" s="1"/>
  <c r="I56" i="31" s="1"/>
  <c r="J57" i="31" s="1"/>
  <c r="K58" i="31" s="1"/>
  <c r="L59" i="31" s="1"/>
  <c r="M60" i="31" s="1"/>
  <c r="N61" i="31" s="1"/>
  <c r="D105" i="30"/>
  <c r="D118" i="30" s="1"/>
  <c r="D63" i="30" s="1"/>
  <c r="E70" i="30"/>
  <c r="E71" i="30"/>
  <c r="P9" i="30"/>
  <c r="Q9" i="30" s="1"/>
  <c r="R9" i="30" s="1"/>
  <c r="P16" i="30"/>
  <c r="Q16" i="30" s="1"/>
  <c r="R16" i="30" s="1"/>
  <c r="L144" i="30"/>
  <c r="K144" i="30" s="1"/>
  <c r="J144" i="30" s="1"/>
  <c r="I144" i="30" s="1"/>
  <c r="L145" i="30"/>
  <c r="K145" i="30" s="1"/>
  <c r="J145" i="30" s="1"/>
  <c r="L152" i="30"/>
  <c r="K152" i="30" s="1"/>
  <c r="L153" i="30"/>
  <c r="L143" i="30"/>
  <c r="K143" i="30" s="1"/>
  <c r="J143" i="30" s="1"/>
  <c r="I143" i="30" s="1"/>
  <c r="H143" i="30" s="1"/>
  <c r="L146" i="30"/>
  <c r="L151" i="30"/>
  <c r="L148" i="30"/>
  <c r="K148" i="30" s="1"/>
  <c r="L149" i="30"/>
  <c r="K149" i="30" s="1"/>
  <c r="J149" i="30" s="1"/>
  <c r="I149" i="30" s="1"/>
  <c r="L150" i="30"/>
  <c r="K150" i="30" s="1"/>
  <c r="J150" i="30" s="1"/>
  <c r="L147" i="30"/>
  <c r="K147" i="30" s="1"/>
  <c r="J147" i="30" s="1"/>
  <c r="U4" i="30"/>
  <c r="E54" i="23"/>
  <c r="K94" i="15"/>
  <c r="J94" i="15" s="1"/>
  <c r="I94" i="15" s="1"/>
  <c r="H94" i="15" s="1"/>
  <c r="G94" i="15" s="1"/>
  <c r="B14" i="20"/>
  <c r="J32" i="20"/>
  <c r="J36" i="20" s="1"/>
  <c r="L90" i="15"/>
  <c r="K62" i="21"/>
  <c r="L63" i="21" s="1"/>
  <c r="P10" i="30"/>
  <c r="Q10" i="30" s="1"/>
  <c r="R10" i="30" s="1"/>
  <c r="B16" i="21"/>
  <c r="L32" i="21"/>
  <c r="L36" i="21" s="1"/>
  <c r="N16" i="21"/>
  <c r="O16" i="21" s="1"/>
  <c r="P16" i="21" s="1"/>
  <c r="I92" i="31"/>
  <c r="H92" i="31" s="1"/>
  <c r="I40" i="20"/>
  <c r="I39" i="20"/>
  <c r="I34" i="20"/>
  <c r="J60" i="20"/>
  <c r="J96" i="31"/>
  <c r="J95" i="31"/>
  <c r="J14" i="21"/>
  <c r="K14" i="21" s="1"/>
  <c r="L14" i="21" s="1"/>
  <c r="B9" i="24"/>
  <c r="C8" i="24"/>
  <c r="H91" i="31"/>
  <c r="G91" i="31" s="1"/>
  <c r="P6" i="30"/>
  <c r="Q6" i="30" s="1"/>
  <c r="R6" i="30" s="1"/>
  <c r="B37" i="30"/>
  <c r="H89" i="22"/>
  <c r="G89" i="22" s="1"/>
  <c r="F89" i="22" s="1"/>
  <c r="H92" i="22"/>
  <c r="G92" i="22" s="1"/>
  <c r="J97" i="31"/>
  <c r="I97" i="31" s="1"/>
  <c r="H52" i="15"/>
  <c r="H53" i="15"/>
  <c r="I54" i="15" s="1"/>
  <c r="J55" i="15" s="1"/>
  <c r="K56" i="15" s="1"/>
  <c r="L57" i="15" s="1"/>
  <c r="M58" i="15" s="1"/>
  <c r="N59" i="15" s="1"/>
  <c r="J9" i="32"/>
  <c r="K9" i="32" s="1"/>
  <c r="L9" i="32" s="1"/>
  <c r="C8" i="32"/>
  <c r="B9" i="32"/>
  <c r="N9" i="32"/>
  <c r="O9" i="32" s="1"/>
  <c r="P9" i="32" s="1"/>
  <c r="P7" i="30"/>
  <c r="Q7" i="30" s="1"/>
  <c r="R7" i="30" s="1"/>
  <c r="K60" i="21"/>
  <c r="L61" i="21" s="1"/>
  <c r="L3" i="15"/>
  <c r="B19" i="15" s="1"/>
  <c r="I93" i="22"/>
  <c r="H93" i="22" s="1"/>
  <c r="J96" i="22"/>
  <c r="I96" i="22" s="1"/>
  <c r="G53" i="21"/>
  <c r="G54" i="21"/>
  <c r="H55" i="21" s="1"/>
  <c r="I56" i="21" s="1"/>
  <c r="J57" i="21" s="1"/>
  <c r="K58" i="21" s="1"/>
  <c r="L59" i="21" s="1"/>
  <c r="J151" i="30" l="1"/>
  <c r="I150" i="30" s="1"/>
  <c r="H149" i="30" s="1"/>
  <c r="J146" i="30"/>
  <c r="I146" i="30" s="1"/>
  <c r="J148" i="30"/>
  <c r="I148" i="30" s="1"/>
  <c r="H148" i="30" s="1"/>
  <c r="B10" i="24"/>
  <c r="C9" i="24"/>
  <c r="H53" i="21"/>
  <c r="H54" i="21"/>
  <c r="I55" i="21" s="1"/>
  <c r="J56" i="21" s="1"/>
  <c r="K57" i="21" s="1"/>
  <c r="L58" i="21" s="1"/>
  <c r="J57" i="20"/>
  <c r="J58" i="20"/>
  <c r="J40" i="20"/>
  <c r="J39" i="20"/>
  <c r="J34" i="20"/>
  <c r="E106" i="30"/>
  <c r="F72" i="30"/>
  <c r="H54" i="31"/>
  <c r="I55" i="31" s="1"/>
  <c r="J56" i="31" s="1"/>
  <c r="K57" i="31" s="1"/>
  <c r="L58" i="31" s="1"/>
  <c r="M59" i="31" s="1"/>
  <c r="N60" i="31" s="1"/>
  <c r="H53" i="31"/>
  <c r="F53" i="22"/>
  <c r="G54" i="22" s="1"/>
  <c r="H55" i="22" s="1"/>
  <c r="I56" i="22" s="1"/>
  <c r="J57" i="22" s="1"/>
  <c r="K58" i="22" s="1"/>
  <c r="L59" i="22" s="1"/>
  <c r="M60" i="22" s="1"/>
  <c r="N61" i="22" s="1"/>
  <c r="F52" i="22"/>
  <c r="J9" i="23"/>
  <c r="K9" i="23" s="1"/>
  <c r="L9" i="23" s="1"/>
  <c r="I95" i="31"/>
  <c r="H95" i="31" s="1"/>
  <c r="G95" i="31" s="1"/>
  <c r="I94" i="31"/>
  <c r="E105" i="30"/>
  <c r="F70" i="30"/>
  <c r="F71" i="30"/>
  <c r="B12" i="26"/>
  <c r="C11" i="26"/>
  <c r="B10" i="25"/>
  <c r="C9" i="25"/>
  <c r="I96" i="31"/>
  <c r="H96" i="31" s="1"/>
  <c r="J59" i="20"/>
  <c r="L39" i="21"/>
  <c r="M48" i="21" s="1"/>
  <c r="L34" i="21"/>
  <c r="M62" i="21"/>
  <c r="L40" i="21"/>
  <c r="M64" i="21"/>
  <c r="B21" i="30"/>
  <c r="D64" i="30"/>
  <c r="D6" i="30" s="1"/>
  <c r="J89" i="30"/>
  <c r="K90" i="30" s="1"/>
  <c r="L91" i="30" s="1"/>
  <c r="M92" i="30" s="1"/>
  <c r="N93" i="30" s="1"/>
  <c r="Q93" i="30" s="1"/>
  <c r="R95" i="30" s="1"/>
  <c r="I85" i="30"/>
  <c r="J88" i="30"/>
  <c r="J15" i="21"/>
  <c r="K15" i="21" s="1"/>
  <c r="L15" i="21" s="1"/>
  <c r="F39" i="23"/>
  <c r="G48" i="23" s="1"/>
  <c r="F34" i="23"/>
  <c r="F40" i="23"/>
  <c r="G54" i="23"/>
  <c r="G57" i="23"/>
  <c r="G55" i="23"/>
  <c r="F54" i="23"/>
  <c r="G91" i="22"/>
  <c r="R4" i="30"/>
  <c r="B35" i="30" s="1"/>
  <c r="B15" i="20"/>
  <c r="K32" i="20"/>
  <c r="K36" i="20" s="1"/>
  <c r="E108" i="30"/>
  <c r="F74" i="30"/>
  <c r="J10" i="32"/>
  <c r="K10" i="32" s="1"/>
  <c r="L10" i="32" s="1"/>
  <c r="B10" i="32"/>
  <c r="C9" i="32"/>
  <c r="N10" i="32"/>
  <c r="O10" i="32" s="1"/>
  <c r="P10" i="32" s="1"/>
  <c r="I52" i="15"/>
  <c r="I53" i="15"/>
  <c r="J54" i="15" s="1"/>
  <c r="K55" i="15" s="1"/>
  <c r="L56" i="15" s="1"/>
  <c r="M57" i="15" s="1"/>
  <c r="N58" i="15" s="1"/>
  <c r="J61" i="20"/>
  <c r="I95" i="22"/>
  <c r="N17" i="21"/>
  <c r="O17" i="21" s="1"/>
  <c r="P17" i="21" s="1"/>
  <c r="O4" i="21" s="1"/>
  <c r="M32" i="21"/>
  <c r="M36" i="21" s="1"/>
  <c r="E26" i="21"/>
  <c r="K89" i="15"/>
  <c r="K90" i="15"/>
  <c r="J90" i="15" s="1"/>
  <c r="I90" i="15" s="1"/>
  <c r="H90" i="15" s="1"/>
  <c r="H53" i="20"/>
  <c r="H54" i="20"/>
  <c r="I55" i="20" s="1"/>
  <c r="J56" i="20" s="1"/>
  <c r="G32" i="23"/>
  <c r="G36" i="23" s="1"/>
  <c r="B11" i="23"/>
  <c r="N11" i="23"/>
  <c r="O11" i="23" s="1"/>
  <c r="P11" i="23" s="1"/>
  <c r="E107" i="30"/>
  <c r="F73" i="30"/>
  <c r="J93" i="15"/>
  <c r="K39" i="20" l="1"/>
  <c r="K34" i="20"/>
  <c r="K40" i="20"/>
  <c r="L60" i="20"/>
  <c r="B12" i="23"/>
  <c r="H32" i="23"/>
  <c r="H36" i="23" s="1"/>
  <c r="N12" i="23"/>
  <c r="O12" i="23" s="1"/>
  <c r="P12" i="23" s="1"/>
  <c r="F108" i="30"/>
  <c r="G74" i="30"/>
  <c r="G39" i="23"/>
  <c r="H48" i="23" s="1"/>
  <c r="G34" i="23"/>
  <c r="G40" i="23"/>
  <c r="H53" i="23"/>
  <c r="H58" i="23"/>
  <c r="H55" i="23"/>
  <c r="H57" i="23"/>
  <c r="M39" i="21"/>
  <c r="N48" i="21" s="1"/>
  <c r="M34" i="21"/>
  <c r="M40" i="21"/>
  <c r="N63" i="21"/>
  <c r="N62" i="21"/>
  <c r="N60" i="21"/>
  <c r="J53" i="15"/>
  <c r="K54" i="15" s="1"/>
  <c r="L55" i="15" s="1"/>
  <c r="M56" i="15" s="1"/>
  <c r="N57" i="15" s="1"/>
  <c r="J52" i="15"/>
  <c r="G58" i="23"/>
  <c r="H59" i="23" s="1"/>
  <c r="G53" i="23"/>
  <c r="H54" i="23" s="1"/>
  <c r="M60" i="21"/>
  <c r="M63" i="21"/>
  <c r="B11" i="25"/>
  <c r="C10" i="25"/>
  <c r="F106" i="30"/>
  <c r="G72" i="30"/>
  <c r="G53" i="22"/>
  <c r="H54" i="22" s="1"/>
  <c r="I55" i="22" s="1"/>
  <c r="J56" i="22" s="1"/>
  <c r="K57" i="22" s="1"/>
  <c r="L58" i="22" s="1"/>
  <c r="M59" i="22" s="1"/>
  <c r="N60" i="22" s="1"/>
  <c r="G52" i="22"/>
  <c r="F107" i="30"/>
  <c r="G73" i="30"/>
  <c r="K59" i="20"/>
  <c r="G148" i="30"/>
  <c r="I147" i="30"/>
  <c r="H147" i="30" s="1"/>
  <c r="G147" i="30" s="1"/>
  <c r="F147" i="30" s="1"/>
  <c r="F91" i="22"/>
  <c r="F90" i="22"/>
  <c r="H146" i="30"/>
  <c r="G146" i="30" s="1"/>
  <c r="F146" i="30" s="1"/>
  <c r="E146" i="30" s="1"/>
  <c r="I145" i="30"/>
  <c r="I54" i="20"/>
  <c r="J55" i="20" s="1"/>
  <c r="K56" i="20" s="1"/>
  <c r="I53" i="20"/>
  <c r="J89" i="15"/>
  <c r="I89" i="15" s="1"/>
  <c r="H89" i="15" s="1"/>
  <c r="G89" i="15" s="1"/>
  <c r="H95" i="22"/>
  <c r="H94" i="22"/>
  <c r="B16" i="20"/>
  <c r="L32" i="20"/>
  <c r="L36" i="20" s="1"/>
  <c r="G56" i="23"/>
  <c r="M61" i="21"/>
  <c r="M59" i="21"/>
  <c r="E118" i="30"/>
  <c r="E63" i="30" s="1"/>
  <c r="I53" i="31"/>
  <c r="I54" i="31"/>
  <c r="J55" i="31" s="1"/>
  <c r="K56" i="31" s="1"/>
  <c r="L57" i="31" s="1"/>
  <c r="M58" i="31" s="1"/>
  <c r="N59" i="31" s="1"/>
  <c r="K62" i="20"/>
  <c r="K58" i="20"/>
  <c r="K61" i="20"/>
  <c r="B11" i="24"/>
  <c r="C10" i="24"/>
  <c r="F109" i="30"/>
  <c r="G75" i="30"/>
  <c r="J16" i="21"/>
  <c r="K16" i="21" s="1"/>
  <c r="L16" i="21" s="1"/>
  <c r="F105" i="30"/>
  <c r="F118" i="30" s="1"/>
  <c r="F63" i="30" s="1"/>
  <c r="G71" i="30"/>
  <c r="G70" i="30"/>
  <c r="I93" i="15"/>
  <c r="H93" i="15" s="1"/>
  <c r="G93" i="15" s="1"/>
  <c r="F93" i="15" s="1"/>
  <c r="I92" i="15"/>
  <c r="J11" i="32"/>
  <c r="C10" i="32"/>
  <c r="B11" i="32"/>
  <c r="N11" i="32"/>
  <c r="O11" i="32" s="1"/>
  <c r="P11" i="32" s="1"/>
  <c r="J10" i="23"/>
  <c r="K10" i="23" s="1"/>
  <c r="L10" i="23" s="1"/>
  <c r="K89" i="30"/>
  <c r="L90" i="30" s="1"/>
  <c r="M91" i="30" s="1"/>
  <c r="N92" i="30" s="1"/>
  <c r="Q92" i="30" s="1"/>
  <c r="R96" i="30" s="1"/>
  <c r="J85" i="30"/>
  <c r="K88" i="30"/>
  <c r="B13" i="26"/>
  <c r="C12" i="26"/>
  <c r="H94" i="31"/>
  <c r="G94" i="31" s="1"/>
  <c r="F94" i="31" s="1"/>
  <c r="H93" i="31"/>
  <c r="K57" i="20"/>
  <c r="K60" i="20"/>
  <c r="I54" i="21"/>
  <c r="J55" i="21" s="1"/>
  <c r="K56" i="21" s="1"/>
  <c r="L57" i="21" s="1"/>
  <c r="M58" i="21" s="1"/>
  <c r="I53" i="21"/>
  <c r="G93" i="31" l="1"/>
  <c r="F93" i="31" s="1"/>
  <c r="E93" i="31" s="1"/>
  <c r="G92" i="31"/>
  <c r="L39" i="20"/>
  <c r="M58" i="20" s="1"/>
  <c r="L34" i="20"/>
  <c r="L40" i="20"/>
  <c r="M57" i="20"/>
  <c r="H39" i="23"/>
  <c r="I48" i="23" s="1"/>
  <c r="H34" i="23"/>
  <c r="H40" i="23"/>
  <c r="I54" i="23"/>
  <c r="I55" i="23"/>
  <c r="I59" i="23"/>
  <c r="I53" i="23"/>
  <c r="I56" i="23"/>
  <c r="I60" i="23"/>
  <c r="I58" i="23"/>
  <c r="C13" i="26"/>
  <c r="B14" i="26"/>
  <c r="L89" i="30"/>
  <c r="M90" i="30" s="1"/>
  <c r="N91" i="30" s="1"/>
  <c r="Q91" i="30" s="1"/>
  <c r="R97" i="30" s="1"/>
  <c r="K85" i="30"/>
  <c r="L88" i="30"/>
  <c r="G105" i="30"/>
  <c r="H70" i="30"/>
  <c r="H71" i="30"/>
  <c r="J53" i="31"/>
  <c r="J54" i="31"/>
  <c r="K55" i="31" s="1"/>
  <c r="L56" i="31" s="1"/>
  <c r="M57" i="31" s="1"/>
  <c r="N58" i="31" s="1"/>
  <c r="M32" i="20"/>
  <c r="M36" i="20" s="1"/>
  <c r="E26" i="20"/>
  <c r="J53" i="20"/>
  <c r="J54" i="20"/>
  <c r="K55" i="20" s="1"/>
  <c r="N64" i="21"/>
  <c r="H56" i="23"/>
  <c r="I57" i="23" s="1"/>
  <c r="I32" i="23"/>
  <c r="I36" i="23" s="1"/>
  <c r="B13" i="23"/>
  <c r="N13" i="23"/>
  <c r="O13" i="23" s="1"/>
  <c r="P13" i="23" s="1"/>
  <c r="L57" i="20"/>
  <c r="L61" i="20"/>
  <c r="J54" i="21"/>
  <c r="K55" i="21" s="1"/>
  <c r="L56" i="21" s="1"/>
  <c r="M57" i="21" s="1"/>
  <c r="J53" i="21"/>
  <c r="J12" i="32"/>
  <c r="K12" i="32" s="1"/>
  <c r="L12" i="32" s="1"/>
  <c r="C11" i="32"/>
  <c r="B12" i="32"/>
  <c r="N12" i="32"/>
  <c r="O12" i="32" s="1"/>
  <c r="P12" i="32" s="1"/>
  <c r="M91" i="21"/>
  <c r="L91" i="21" s="1"/>
  <c r="M98" i="21"/>
  <c r="M99" i="21"/>
  <c r="J17" i="21"/>
  <c r="K17" i="21" s="1"/>
  <c r="L17" i="21" s="1"/>
  <c r="L4" i="21" s="1"/>
  <c r="B20" i="21" s="1"/>
  <c r="M95" i="21"/>
  <c r="M94" i="21"/>
  <c r="M90" i="21"/>
  <c r="L90" i="21" s="1"/>
  <c r="K90" i="21" s="1"/>
  <c r="M96" i="21"/>
  <c r="L96" i="21" s="1"/>
  <c r="K96" i="21" s="1"/>
  <c r="M100" i="21"/>
  <c r="M92" i="21"/>
  <c r="M97" i="21"/>
  <c r="L97" i="21" s="1"/>
  <c r="M101" i="21"/>
  <c r="M93" i="21"/>
  <c r="L93" i="21" s="1"/>
  <c r="B22" i="21"/>
  <c r="G109" i="30"/>
  <c r="H75" i="30"/>
  <c r="K11" i="32"/>
  <c r="L11" i="32" s="1"/>
  <c r="G106" i="30"/>
  <c r="H72" i="30"/>
  <c r="E64" i="30"/>
  <c r="D7" i="30" s="1"/>
  <c r="B22" i="30"/>
  <c r="G94" i="22"/>
  <c r="G93" i="22"/>
  <c r="G108" i="30"/>
  <c r="H74" i="30"/>
  <c r="G107" i="30"/>
  <c r="H73" i="30"/>
  <c r="B12" i="25"/>
  <c r="C11" i="25"/>
  <c r="N65" i="21"/>
  <c r="N59" i="21"/>
  <c r="L59" i="20"/>
  <c r="L63" i="20"/>
  <c r="L56" i="20"/>
  <c r="G110" i="30"/>
  <c r="H76" i="30"/>
  <c r="C11" i="24"/>
  <c r="B12" i="24"/>
  <c r="H52" i="22"/>
  <c r="H53" i="22"/>
  <c r="I54" i="22" s="1"/>
  <c r="J55" i="22" s="1"/>
  <c r="K56" i="22" s="1"/>
  <c r="L57" i="22" s="1"/>
  <c r="M58" i="22" s="1"/>
  <c r="N59" i="22" s="1"/>
  <c r="H92" i="15"/>
  <c r="G92" i="15" s="1"/>
  <c r="F92" i="15" s="1"/>
  <c r="E92" i="15" s="1"/>
  <c r="H91" i="15"/>
  <c r="F64" i="30"/>
  <c r="D8" i="30" s="1"/>
  <c r="B23" i="30"/>
  <c r="H145" i="30"/>
  <c r="G145" i="30" s="1"/>
  <c r="F145" i="30" s="1"/>
  <c r="E145" i="30" s="1"/>
  <c r="D145" i="30" s="1"/>
  <c r="H144" i="30"/>
  <c r="E90" i="22"/>
  <c r="E89" i="22"/>
  <c r="K52" i="15"/>
  <c r="K53" i="15"/>
  <c r="L54" i="15" s="1"/>
  <c r="M55" i="15" s="1"/>
  <c r="N56" i="15" s="1"/>
  <c r="N61" i="21"/>
  <c r="N58" i="21"/>
  <c r="J11" i="23"/>
  <c r="K11" i="23" s="1"/>
  <c r="L11" i="23" s="1"/>
  <c r="L58" i="20"/>
  <c r="L62" i="20"/>
  <c r="M63" i="20" s="1"/>
  <c r="G91" i="15" l="1"/>
  <c r="F91" i="15" s="1"/>
  <c r="E91" i="15" s="1"/>
  <c r="D91" i="15" s="1"/>
  <c r="G90" i="15"/>
  <c r="H111" i="30"/>
  <c r="I77" i="30"/>
  <c r="B14" i="23"/>
  <c r="J32" i="23"/>
  <c r="J36" i="23" s="1"/>
  <c r="N14" i="23"/>
  <c r="O14" i="23" s="1"/>
  <c r="P14" i="23" s="1"/>
  <c r="M64" i="20"/>
  <c r="L52" i="15"/>
  <c r="L53" i="15"/>
  <c r="M54" i="15" s="1"/>
  <c r="N55" i="15" s="1"/>
  <c r="K97" i="21"/>
  <c r="J97" i="21" s="1"/>
  <c r="L99" i="21"/>
  <c r="I34" i="23"/>
  <c r="I40" i="23"/>
  <c r="I39" i="23"/>
  <c r="J48" i="23" s="1"/>
  <c r="J53" i="23"/>
  <c r="J55" i="23"/>
  <c r="J58" i="23"/>
  <c r="J60" i="23"/>
  <c r="J56" i="23"/>
  <c r="J57" i="23"/>
  <c r="J59" i="23"/>
  <c r="J54" i="23"/>
  <c r="J61" i="23"/>
  <c r="G118" i="30"/>
  <c r="G63" i="30" s="1"/>
  <c r="M62" i="20"/>
  <c r="N63" i="20" s="1"/>
  <c r="M61" i="20"/>
  <c r="M59" i="20"/>
  <c r="F93" i="22"/>
  <c r="F92" i="22"/>
  <c r="H110" i="30"/>
  <c r="I76" i="30"/>
  <c r="B13" i="24"/>
  <c r="C12" i="24"/>
  <c r="D89" i="22"/>
  <c r="C12" i="25"/>
  <c r="B13" i="25"/>
  <c r="H109" i="30"/>
  <c r="I75" i="30"/>
  <c r="L92" i="21"/>
  <c r="K92" i="21" s="1"/>
  <c r="L94" i="21"/>
  <c r="L98" i="21"/>
  <c r="K98" i="21" s="1"/>
  <c r="K54" i="21"/>
  <c r="L55" i="21" s="1"/>
  <c r="M56" i="21" s="1"/>
  <c r="N57" i="21" s="1"/>
  <c r="K53" i="21"/>
  <c r="K53" i="20"/>
  <c r="K54" i="20"/>
  <c r="L55" i="20" s="1"/>
  <c r="K54" i="31"/>
  <c r="L55" i="31" s="1"/>
  <c r="M56" i="31" s="1"/>
  <c r="N57" i="31" s="1"/>
  <c r="K53" i="31"/>
  <c r="M89" i="30"/>
  <c r="N90" i="30" s="1"/>
  <c r="Q90" i="30" s="1"/>
  <c r="R98" i="30" s="1"/>
  <c r="L85" i="30"/>
  <c r="M88" i="30"/>
  <c r="B15" i="26"/>
  <c r="E25" i="26" s="1"/>
  <c r="C14" i="26"/>
  <c r="M60" i="20"/>
  <c r="M56" i="20"/>
  <c r="G144" i="30"/>
  <c r="F144" i="30" s="1"/>
  <c r="E144" i="30" s="1"/>
  <c r="D144" i="30" s="1"/>
  <c r="C144" i="30" s="1"/>
  <c r="G143" i="30"/>
  <c r="F143" i="30" s="1"/>
  <c r="E143" i="30" s="1"/>
  <c r="D143" i="30" s="1"/>
  <c r="C143" i="30" s="1"/>
  <c r="B143" i="30" s="1"/>
  <c r="B34" i="30" s="1"/>
  <c r="H108" i="30"/>
  <c r="I74" i="30"/>
  <c r="H107" i="30"/>
  <c r="I73" i="30"/>
  <c r="M40" i="20"/>
  <c r="M39" i="20"/>
  <c r="M34" i="20"/>
  <c r="N62" i="20"/>
  <c r="N65" i="20"/>
  <c r="N58" i="20"/>
  <c r="N59" i="20"/>
  <c r="N64" i="20"/>
  <c r="N60" i="20"/>
  <c r="N57" i="20"/>
  <c r="H105" i="30"/>
  <c r="I71" i="30"/>
  <c r="I70" i="30"/>
  <c r="I52" i="22"/>
  <c r="I53" i="22"/>
  <c r="J54" i="22" s="1"/>
  <c r="K55" i="22" s="1"/>
  <c r="L56" i="22" s="1"/>
  <c r="M57" i="22" s="1"/>
  <c r="N58" i="22" s="1"/>
  <c r="K93" i="21"/>
  <c r="L100" i="21"/>
  <c r="L95" i="21"/>
  <c r="K95" i="21" s="1"/>
  <c r="J95" i="21" s="1"/>
  <c r="J13" i="32"/>
  <c r="C12" i="32"/>
  <c r="B13" i="32"/>
  <c r="N13" i="32"/>
  <c r="O13" i="32" s="1"/>
  <c r="P13" i="32" s="1"/>
  <c r="H106" i="30"/>
  <c r="I72" i="30"/>
  <c r="J12" i="23"/>
  <c r="K12" i="23" s="1"/>
  <c r="L12" i="23" s="1"/>
  <c r="F92" i="31"/>
  <c r="E92" i="31" s="1"/>
  <c r="D92" i="31" s="1"/>
  <c r="F91" i="31"/>
  <c r="J92" i="21" l="1"/>
  <c r="B14" i="24"/>
  <c r="C13" i="24"/>
  <c r="J96" i="21"/>
  <c r="I96" i="21" s="1"/>
  <c r="I105" i="30"/>
  <c r="J71" i="30"/>
  <c r="J70" i="30"/>
  <c r="N89" i="30"/>
  <c r="Q89" i="30" s="1"/>
  <c r="R99" i="30" s="1"/>
  <c r="M85" i="30"/>
  <c r="N88" i="30"/>
  <c r="I110" i="30"/>
  <c r="J76" i="30"/>
  <c r="B24" i="30"/>
  <c r="G64" i="30"/>
  <c r="D9" i="30" s="1"/>
  <c r="I112" i="30"/>
  <c r="J78" i="30"/>
  <c r="L53" i="31"/>
  <c r="L54" i="31"/>
  <c r="M55" i="31" s="1"/>
  <c r="N56" i="31" s="1"/>
  <c r="E92" i="22"/>
  <c r="E91" i="22"/>
  <c r="K91" i="21"/>
  <c r="E91" i="31"/>
  <c r="D91" i="31" s="1"/>
  <c r="C91" i="31" s="1"/>
  <c r="E90" i="31"/>
  <c r="I95" i="21"/>
  <c r="H95" i="21" s="1"/>
  <c r="J52" i="22"/>
  <c r="J53" i="22"/>
  <c r="K54" i="22" s="1"/>
  <c r="L55" i="22" s="1"/>
  <c r="M56" i="22" s="1"/>
  <c r="N57" i="22" s="1"/>
  <c r="I106" i="30"/>
  <c r="J72" i="30"/>
  <c r="B29" i="20"/>
  <c r="I109" i="30"/>
  <c r="J75" i="30"/>
  <c r="I111" i="30"/>
  <c r="J77" i="30"/>
  <c r="K99" i="21"/>
  <c r="J98" i="21" s="1"/>
  <c r="I97" i="21" s="1"/>
  <c r="M53" i="15"/>
  <c r="N54" i="15" s="1"/>
  <c r="M52" i="15"/>
  <c r="J39" i="23"/>
  <c r="K48" i="23" s="1"/>
  <c r="J34" i="23"/>
  <c r="J40" i="23"/>
  <c r="K62" i="23"/>
  <c r="K53" i="23"/>
  <c r="K54" i="23"/>
  <c r="K56" i="23"/>
  <c r="K60" i="23"/>
  <c r="K58" i="23"/>
  <c r="K59" i="23"/>
  <c r="K13" i="32"/>
  <c r="L13" i="32" s="1"/>
  <c r="I108" i="30"/>
  <c r="J74" i="30"/>
  <c r="J16" i="26"/>
  <c r="K16" i="26" s="1"/>
  <c r="L16" i="26" s="1"/>
  <c r="C15" i="26"/>
  <c r="B28" i="26"/>
  <c r="L54" i="21"/>
  <c r="M55" i="21" s="1"/>
  <c r="N56" i="21" s="1"/>
  <c r="L53" i="21"/>
  <c r="J14" i="32"/>
  <c r="K14" i="32" s="1"/>
  <c r="L14" i="32" s="1"/>
  <c r="C13" i="32"/>
  <c r="B14" i="32"/>
  <c r="N14" i="32"/>
  <c r="O14" i="32" s="1"/>
  <c r="P14" i="32" s="1"/>
  <c r="I107" i="30"/>
  <c r="J73" i="30"/>
  <c r="H118" i="30"/>
  <c r="H63" i="30" s="1"/>
  <c r="N61" i="20"/>
  <c r="L53" i="20"/>
  <c r="L54" i="20"/>
  <c r="M55" i="20" s="1"/>
  <c r="N56" i="20" s="1"/>
  <c r="K94" i="21"/>
  <c r="J94" i="21" s="1"/>
  <c r="I94" i="21" s="1"/>
  <c r="H94" i="21" s="1"/>
  <c r="G94" i="21" s="1"/>
  <c r="B14" i="25"/>
  <c r="C13" i="25"/>
  <c r="J13" i="23"/>
  <c r="K13" i="23" s="1"/>
  <c r="L13" i="23" s="1"/>
  <c r="B15" i="23"/>
  <c r="K32" i="23"/>
  <c r="K36" i="23" s="1"/>
  <c r="N15" i="23"/>
  <c r="O15" i="23" s="1"/>
  <c r="P15" i="23" s="1"/>
  <c r="F90" i="15"/>
  <c r="E90" i="15" s="1"/>
  <c r="D90" i="15" s="1"/>
  <c r="C90" i="15" s="1"/>
  <c r="F89" i="15"/>
  <c r="J91" i="21" l="1"/>
  <c r="I91" i="21" s="1"/>
  <c r="J90" i="21"/>
  <c r="M53" i="31"/>
  <c r="M54" i="31"/>
  <c r="N55" i="31" s="1"/>
  <c r="I118" i="30"/>
  <c r="I63" i="30" s="1"/>
  <c r="N6" i="20"/>
  <c r="O6" i="20" s="1"/>
  <c r="P6" i="20" s="1"/>
  <c r="N7" i="20"/>
  <c r="O7" i="20" s="1"/>
  <c r="P7" i="20" s="1"/>
  <c r="N8" i="20"/>
  <c r="O8" i="20" s="1"/>
  <c r="P8" i="20" s="1"/>
  <c r="N9" i="20"/>
  <c r="O9" i="20" s="1"/>
  <c r="P9" i="20" s="1"/>
  <c r="N10" i="20"/>
  <c r="O10" i="20" s="1"/>
  <c r="P10" i="20" s="1"/>
  <c r="N11" i="20"/>
  <c r="O11" i="20" s="1"/>
  <c r="P11" i="20" s="1"/>
  <c r="N12" i="20"/>
  <c r="O12" i="20" s="1"/>
  <c r="P12" i="20" s="1"/>
  <c r="N13" i="20"/>
  <c r="O13" i="20" s="1"/>
  <c r="P13" i="20" s="1"/>
  <c r="N14" i="20"/>
  <c r="O14" i="20" s="1"/>
  <c r="P14" i="20" s="1"/>
  <c r="N15" i="20"/>
  <c r="O15" i="20" s="1"/>
  <c r="P15" i="20" s="1"/>
  <c r="N16" i="20"/>
  <c r="O16" i="20" s="1"/>
  <c r="P16" i="20" s="1"/>
  <c r="N17" i="20"/>
  <c r="O17" i="20" s="1"/>
  <c r="P17" i="20" s="1"/>
  <c r="H45" i="20"/>
  <c r="L45" i="20"/>
  <c r="H46" i="20"/>
  <c r="L46" i="20"/>
  <c r="E71" i="20"/>
  <c r="I71" i="20"/>
  <c r="M71" i="20"/>
  <c r="D72" i="20"/>
  <c r="H72" i="20"/>
  <c r="L72" i="20"/>
  <c r="D73" i="20"/>
  <c r="H73" i="20"/>
  <c r="L73" i="20"/>
  <c r="E74" i="20"/>
  <c r="I74" i="20"/>
  <c r="M74" i="20"/>
  <c r="G75" i="20"/>
  <c r="K75" i="20"/>
  <c r="J76" i="20"/>
  <c r="N76" i="20"/>
  <c r="J77" i="20"/>
  <c r="N77" i="20"/>
  <c r="K78" i="20"/>
  <c r="M79" i="20"/>
  <c r="L80" i="20"/>
  <c r="L81" i="20"/>
  <c r="M82" i="20"/>
  <c r="F71" i="20"/>
  <c r="J71" i="20"/>
  <c r="N71" i="20"/>
  <c r="E72" i="20"/>
  <c r="I72" i="20"/>
  <c r="M72" i="20"/>
  <c r="E73" i="20"/>
  <c r="I73" i="20"/>
  <c r="M73" i="20"/>
  <c r="F74" i="20"/>
  <c r="J74" i="20"/>
  <c r="N74" i="20"/>
  <c r="H75" i="20"/>
  <c r="L75" i="20"/>
  <c r="G76" i="20"/>
  <c r="K76" i="20"/>
  <c r="K77" i="20"/>
  <c r="L78" i="20"/>
  <c r="J79" i="20"/>
  <c r="N79" i="20"/>
  <c r="M80" i="20"/>
  <c r="M81" i="20"/>
  <c r="N82" i="20"/>
  <c r="N19" i="20"/>
  <c r="C71" i="20"/>
  <c r="G71" i="20"/>
  <c r="K71" i="20"/>
  <c r="F72" i="20"/>
  <c r="J72" i="20"/>
  <c r="N72" i="20"/>
  <c r="F73" i="20"/>
  <c r="J73" i="20"/>
  <c r="N73" i="20"/>
  <c r="G74" i="20"/>
  <c r="K74" i="20"/>
  <c r="I75" i="20"/>
  <c r="M75" i="20"/>
  <c r="H76" i="20"/>
  <c r="L76" i="20"/>
  <c r="H77" i="20"/>
  <c r="L77" i="20"/>
  <c r="I78" i="20"/>
  <c r="M78" i="20"/>
  <c r="K79" i="20"/>
  <c r="N80" i="20"/>
  <c r="N81" i="20"/>
  <c r="K45" i="20"/>
  <c r="D71" i="20"/>
  <c r="C72" i="20"/>
  <c r="G73" i="20"/>
  <c r="L74" i="20"/>
  <c r="I76" i="20"/>
  <c r="J78" i="20"/>
  <c r="L71" i="20"/>
  <c r="I77" i="20"/>
  <c r="N83" i="20"/>
  <c r="H71" i="20"/>
  <c r="G72" i="20"/>
  <c r="K73" i="20"/>
  <c r="F75" i="20"/>
  <c r="M76" i="20"/>
  <c r="N78" i="20"/>
  <c r="H74" i="20"/>
  <c r="N75" i="20"/>
  <c r="M77" i="20"/>
  <c r="K80" i="20"/>
  <c r="K72" i="20"/>
  <c r="J75" i="20"/>
  <c r="L79" i="20"/>
  <c r="K46" i="20"/>
  <c r="M45" i="20"/>
  <c r="F48" i="20"/>
  <c r="I45" i="20"/>
  <c r="I46" i="20"/>
  <c r="J19" i="20"/>
  <c r="J45" i="20"/>
  <c r="B21" i="20"/>
  <c r="J46" i="20"/>
  <c r="M46" i="20"/>
  <c r="F46" i="20"/>
  <c r="E46" i="20"/>
  <c r="D46" i="20"/>
  <c r="G45" i="20"/>
  <c r="C45" i="20"/>
  <c r="E45" i="20"/>
  <c r="E48" i="20"/>
  <c r="G48" i="20"/>
  <c r="G46" i="20"/>
  <c r="D45" i="20"/>
  <c r="F45" i="20"/>
  <c r="C46" i="20"/>
  <c r="B45" i="20"/>
  <c r="B46" i="20"/>
  <c r="D48" i="20"/>
  <c r="C48" i="20"/>
  <c r="H48" i="20"/>
  <c r="I48" i="20"/>
  <c r="J48" i="20"/>
  <c r="K48" i="20"/>
  <c r="L48" i="20"/>
  <c r="M48" i="20"/>
  <c r="J106" i="30"/>
  <c r="K72" i="30"/>
  <c r="J93" i="21"/>
  <c r="I93" i="21" s="1"/>
  <c r="H93" i="21" s="1"/>
  <c r="G93" i="21" s="1"/>
  <c r="F93" i="21" s="1"/>
  <c r="N48" i="20"/>
  <c r="J14" i="23"/>
  <c r="K14" i="23" s="1"/>
  <c r="L14" i="23" s="1"/>
  <c r="J112" i="30"/>
  <c r="K78" i="30"/>
  <c r="J110" i="30"/>
  <c r="K76" i="30"/>
  <c r="J107" i="30"/>
  <c r="K73" i="30"/>
  <c r="D91" i="22"/>
  <c r="D90" i="22"/>
  <c r="J113" i="30"/>
  <c r="K79" i="30"/>
  <c r="J111" i="30"/>
  <c r="K77" i="30"/>
  <c r="H96" i="21"/>
  <c r="G95" i="21" s="1"/>
  <c r="F94" i="21" s="1"/>
  <c r="B15" i="24"/>
  <c r="C14" i="24"/>
  <c r="Q88" i="30"/>
  <c r="R100" i="30" s="1"/>
  <c r="N85" i="30"/>
  <c r="M54" i="21"/>
  <c r="N55" i="21" s="1"/>
  <c r="M53" i="21"/>
  <c r="K53" i="22"/>
  <c r="L54" i="22" s="1"/>
  <c r="M55" i="22" s="1"/>
  <c r="N56" i="22" s="1"/>
  <c r="K52" i="22"/>
  <c r="K34" i="23"/>
  <c r="K40" i="23"/>
  <c r="K39" i="23"/>
  <c r="L48" i="23" s="1"/>
  <c r="L55" i="23"/>
  <c r="L60" i="23"/>
  <c r="L59" i="23"/>
  <c r="L63" i="23"/>
  <c r="L54" i="23"/>
  <c r="L57" i="23"/>
  <c r="L61" i="23"/>
  <c r="M53" i="20"/>
  <c r="M54" i="20"/>
  <c r="N55" i="20" s="1"/>
  <c r="H64" i="30"/>
  <c r="D10" i="30" s="1"/>
  <c r="B25" i="30"/>
  <c r="J15" i="32"/>
  <c r="K15" i="32" s="1"/>
  <c r="L15" i="32" s="1"/>
  <c r="C14" i="32"/>
  <c r="B15" i="32"/>
  <c r="N15" i="32"/>
  <c r="O15" i="32" s="1"/>
  <c r="P15" i="32" s="1"/>
  <c r="J109" i="30"/>
  <c r="K75" i="30"/>
  <c r="E89" i="15"/>
  <c r="D89" i="15" s="1"/>
  <c r="C89" i="15" s="1"/>
  <c r="B89" i="15" s="1"/>
  <c r="B18" i="15" s="1"/>
  <c r="B16" i="23"/>
  <c r="L32" i="23"/>
  <c r="L36" i="23" s="1"/>
  <c r="N16" i="23"/>
  <c r="O16" i="23" s="1"/>
  <c r="P16" i="23" s="1"/>
  <c r="B15" i="25"/>
  <c r="C14" i="25"/>
  <c r="J108" i="30"/>
  <c r="K74" i="30"/>
  <c r="N18" i="26"/>
  <c r="C20" i="26" s="1"/>
  <c r="N16" i="26"/>
  <c r="O16" i="26" s="1"/>
  <c r="P16" i="26" s="1"/>
  <c r="N15" i="26"/>
  <c r="O15" i="26" s="1"/>
  <c r="P15" i="26" s="1"/>
  <c r="N14" i="26"/>
  <c r="O14" i="26" s="1"/>
  <c r="P14" i="26" s="1"/>
  <c r="N13" i="26"/>
  <c r="O13" i="26" s="1"/>
  <c r="P13" i="26" s="1"/>
  <c r="N12" i="26"/>
  <c r="O12" i="26" s="1"/>
  <c r="P12" i="26" s="1"/>
  <c r="N11" i="26"/>
  <c r="O11" i="26" s="1"/>
  <c r="P11" i="26" s="1"/>
  <c r="N10" i="26"/>
  <c r="O10" i="26" s="1"/>
  <c r="P10" i="26" s="1"/>
  <c r="N9" i="26"/>
  <c r="O9" i="26" s="1"/>
  <c r="P9" i="26" s="1"/>
  <c r="N8" i="26"/>
  <c r="O8" i="26" s="1"/>
  <c r="P8" i="26" s="1"/>
  <c r="N7" i="26"/>
  <c r="O7" i="26" s="1"/>
  <c r="P7" i="26" s="1"/>
  <c r="N6" i="26"/>
  <c r="O6" i="26" s="1"/>
  <c r="P6" i="26" s="1"/>
  <c r="N5" i="26"/>
  <c r="J5" i="26"/>
  <c r="B20" i="26"/>
  <c r="J18" i="26"/>
  <c r="J7" i="26"/>
  <c r="K7" i="26" s="1"/>
  <c r="L7" i="26" s="1"/>
  <c r="J6" i="26"/>
  <c r="K6" i="26" s="1"/>
  <c r="L6" i="26" s="1"/>
  <c r="J8" i="26"/>
  <c r="K8" i="26" s="1"/>
  <c r="L8" i="26" s="1"/>
  <c r="J9" i="26"/>
  <c r="K9" i="26" s="1"/>
  <c r="L9" i="26" s="1"/>
  <c r="J10" i="26"/>
  <c r="K10" i="26" s="1"/>
  <c r="L10" i="26" s="1"/>
  <c r="J11" i="26"/>
  <c r="K11" i="26" s="1"/>
  <c r="L11" i="26" s="1"/>
  <c r="J12" i="26"/>
  <c r="K12" i="26" s="1"/>
  <c r="L12" i="26" s="1"/>
  <c r="J13" i="26"/>
  <c r="K13" i="26" s="1"/>
  <c r="L13" i="26" s="1"/>
  <c r="J14" i="26"/>
  <c r="K14" i="26" s="1"/>
  <c r="L14" i="26" s="1"/>
  <c r="J15" i="26"/>
  <c r="K15" i="26" s="1"/>
  <c r="L15" i="26" s="1"/>
  <c r="K61" i="23"/>
  <c r="L62" i="23" s="1"/>
  <c r="K57" i="23"/>
  <c r="K55" i="23"/>
  <c r="N53" i="15"/>
  <c r="N52" i="15"/>
  <c r="D90" i="31"/>
  <c r="C90" i="31" s="1"/>
  <c r="B90" i="31" s="1"/>
  <c r="B18" i="31" s="1"/>
  <c r="J105" i="30"/>
  <c r="K70" i="30"/>
  <c r="K71" i="30"/>
  <c r="I92" i="21"/>
  <c r="H92" i="21" s="1"/>
  <c r="G92" i="21" s="1"/>
  <c r="F92" i="21" s="1"/>
  <c r="E92" i="21" s="1"/>
  <c r="K109" i="30" l="1"/>
  <c r="L75" i="30"/>
  <c r="J17" i="20"/>
  <c r="K17" i="20" s="1"/>
  <c r="L17" i="20" s="1"/>
  <c r="M93" i="20"/>
  <c r="M96" i="20"/>
  <c r="M101" i="20"/>
  <c r="M91" i="20"/>
  <c r="L91" i="20" s="1"/>
  <c r="K91" i="20" s="1"/>
  <c r="M98" i="20"/>
  <c r="M99" i="20"/>
  <c r="M92" i="20"/>
  <c r="M97" i="20"/>
  <c r="L97" i="20" s="1"/>
  <c r="K97" i="20" s="1"/>
  <c r="M100" i="20"/>
  <c r="M90" i="20"/>
  <c r="M95" i="20"/>
  <c r="M94" i="20"/>
  <c r="L94" i="20" s="1"/>
  <c r="K94" i="20" s="1"/>
  <c r="B26" i="30"/>
  <c r="I64" i="30"/>
  <c r="D11" i="30" s="1"/>
  <c r="K110" i="30"/>
  <c r="L76" i="30"/>
  <c r="L52" i="22"/>
  <c r="L53" i="22"/>
  <c r="M54" i="22" s="1"/>
  <c r="N55" i="22" s="1"/>
  <c r="K111" i="30"/>
  <c r="L77" i="30"/>
  <c r="E93" i="21"/>
  <c r="J15" i="20"/>
  <c r="K15" i="20" s="1"/>
  <c r="L15" i="20" s="1"/>
  <c r="J11" i="20"/>
  <c r="K11" i="20" s="1"/>
  <c r="L11" i="20" s="1"/>
  <c r="J9" i="20"/>
  <c r="K9" i="20" s="1"/>
  <c r="L9" i="20" s="1"/>
  <c r="D92" i="21"/>
  <c r="J16" i="25"/>
  <c r="K16" i="25" s="1"/>
  <c r="L16" i="25" s="1"/>
  <c r="C15" i="25"/>
  <c r="E25" i="25"/>
  <c r="B28" i="25"/>
  <c r="K112" i="30"/>
  <c r="L78" i="30"/>
  <c r="J12" i="20"/>
  <c r="K12" i="20" s="1"/>
  <c r="L12" i="20" s="1"/>
  <c r="K106" i="30"/>
  <c r="L72" i="30"/>
  <c r="K5" i="26"/>
  <c r="L5" i="26" s="1"/>
  <c r="L3" i="26" s="1"/>
  <c r="B19" i="26" s="1"/>
  <c r="B21" i="26"/>
  <c r="L39" i="23"/>
  <c r="M48" i="23" s="1"/>
  <c r="L34" i="23"/>
  <c r="L40" i="23"/>
  <c r="M55" i="23"/>
  <c r="M62" i="23"/>
  <c r="M57" i="23"/>
  <c r="N54" i="20"/>
  <c r="N53" i="20"/>
  <c r="J15" i="23"/>
  <c r="K15" i="23" s="1"/>
  <c r="L15" i="23" s="1"/>
  <c r="C15" i="24"/>
  <c r="J16" i="24"/>
  <c r="K16" i="24" s="1"/>
  <c r="L16" i="24" s="1"/>
  <c r="E25" i="24"/>
  <c r="B28" i="24"/>
  <c r="K114" i="30"/>
  <c r="L80" i="30"/>
  <c r="K107" i="30"/>
  <c r="L73" i="30"/>
  <c r="J14" i="20"/>
  <c r="K14" i="20" s="1"/>
  <c r="L14" i="20" s="1"/>
  <c r="J6" i="20"/>
  <c r="K6" i="20" s="1"/>
  <c r="L6" i="20" s="1"/>
  <c r="B22" i="20"/>
  <c r="J10" i="20"/>
  <c r="K10" i="20" s="1"/>
  <c r="L10" i="20" s="1"/>
  <c r="N54" i="31"/>
  <c r="N53" i="31"/>
  <c r="J16" i="32"/>
  <c r="C15" i="32"/>
  <c r="N16" i="32"/>
  <c r="E26" i="32"/>
  <c r="C90" i="22"/>
  <c r="C89" i="22"/>
  <c r="B89" i="22" s="1"/>
  <c r="B18" i="22" s="1"/>
  <c r="J16" i="20"/>
  <c r="K16" i="20" s="1"/>
  <c r="L16" i="20" s="1"/>
  <c r="L90" i="20"/>
  <c r="L92" i="20"/>
  <c r="L95" i="20"/>
  <c r="L100" i="20"/>
  <c r="L98" i="20"/>
  <c r="L99" i="20"/>
  <c r="K99" i="20" s="1"/>
  <c r="H91" i="21"/>
  <c r="G91" i="21" s="1"/>
  <c r="F91" i="21" s="1"/>
  <c r="E91" i="21" s="1"/>
  <c r="D91" i="21" s="1"/>
  <c r="C91" i="21" s="1"/>
  <c r="K105" i="30"/>
  <c r="L70" i="30"/>
  <c r="L71" i="30"/>
  <c r="J118" i="30"/>
  <c r="J63" i="30" s="1"/>
  <c r="O5" i="26"/>
  <c r="P5" i="26" s="1"/>
  <c r="O3" i="26" s="1"/>
  <c r="C19" i="26" s="1"/>
  <c r="C21" i="26"/>
  <c r="M32" i="23"/>
  <c r="M36" i="23" s="1"/>
  <c r="N17" i="23"/>
  <c r="O17" i="23" s="1"/>
  <c r="P17" i="23" s="1"/>
  <c r="O4" i="23" s="1"/>
  <c r="E26" i="23"/>
  <c r="L56" i="23"/>
  <c r="L53" i="23"/>
  <c r="L58" i="23"/>
  <c r="N53" i="21"/>
  <c r="N54" i="21"/>
  <c r="K108" i="30"/>
  <c r="L74" i="30"/>
  <c r="K113" i="30"/>
  <c r="L79" i="30"/>
  <c r="J13" i="20"/>
  <c r="K13" i="20" s="1"/>
  <c r="L13" i="20" s="1"/>
  <c r="J7" i="20"/>
  <c r="K7" i="20" s="1"/>
  <c r="L7" i="20" s="1"/>
  <c r="J8" i="20"/>
  <c r="K8" i="20" s="1"/>
  <c r="L8" i="20" s="1"/>
  <c r="O4" i="20"/>
  <c r="I90" i="21"/>
  <c r="H90" i="21" s="1"/>
  <c r="G90" i="21" s="1"/>
  <c r="F90" i="21" s="1"/>
  <c r="E90" i="21" s="1"/>
  <c r="D90" i="21" s="1"/>
  <c r="C90" i="21" s="1"/>
  <c r="B90" i="21" s="1"/>
  <c r="B19" i="21" s="1"/>
  <c r="K90" i="20" l="1"/>
  <c r="J90" i="20" s="1"/>
  <c r="K118" i="30"/>
  <c r="K63" i="30" s="1"/>
  <c r="L109" i="30"/>
  <c r="M75" i="30"/>
  <c r="M39" i="23"/>
  <c r="N48" i="23" s="1"/>
  <c r="M34" i="23"/>
  <c r="M40" i="23"/>
  <c r="N65" i="23"/>
  <c r="N63" i="23"/>
  <c r="N53" i="23"/>
  <c r="L114" i="30"/>
  <c r="M80" i="30"/>
  <c r="L105" i="30"/>
  <c r="M70" i="30"/>
  <c r="M71" i="30"/>
  <c r="L93" i="20"/>
  <c r="K93" i="20" s="1"/>
  <c r="J93" i="20" s="1"/>
  <c r="K16" i="32"/>
  <c r="L16" i="32" s="1"/>
  <c r="L3" i="32" s="1"/>
  <c r="B19" i="32" s="1"/>
  <c r="B21" i="32"/>
  <c r="L115" i="30"/>
  <c r="M81" i="30"/>
  <c r="M64" i="23"/>
  <c r="M59" i="23"/>
  <c r="N60" i="23" s="1"/>
  <c r="M60" i="23"/>
  <c r="N61" i="23" s="1"/>
  <c r="L107" i="30"/>
  <c r="M73" i="30"/>
  <c r="N16" i="25"/>
  <c r="O16" i="25" s="1"/>
  <c r="P16" i="25" s="1"/>
  <c r="N15" i="25"/>
  <c r="O15" i="25" s="1"/>
  <c r="P15" i="25" s="1"/>
  <c r="N14" i="25"/>
  <c r="O14" i="25" s="1"/>
  <c r="P14" i="25" s="1"/>
  <c r="N13" i="25"/>
  <c r="O13" i="25" s="1"/>
  <c r="P13" i="25" s="1"/>
  <c r="N12" i="25"/>
  <c r="O12" i="25" s="1"/>
  <c r="P12" i="25" s="1"/>
  <c r="N11" i="25"/>
  <c r="O11" i="25" s="1"/>
  <c r="P11" i="25" s="1"/>
  <c r="N10" i="25"/>
  <c r="O10" i="25" s="1"/>
  <c r="P10" i="25" s="1"/>
  <c r="N9" i="25"/>
  <c r="O9" i="25" s="1"/>
  <c r="P9" i="25" s="1"/>
  <c r="N8" i="25"/>
  <c r="O8" i="25" s="1"/>
  <c r="P8" i="25" s="1"/>
  <c r="N7" i="25"/>
  <c r="O7" i="25" s="1"/>
  <c r="P7" i="25" s="1"/>
  <c r="N6" i="25"/>
  <c r="O6" i="25" s="1"/>
  <c r="P6" i="25" s="1"/>
  <c r="N5" i="25"/>
  <c r="N18" i="25"/>
  <c r="C20" i="25" s="1"/>
  <c r="J5" i="25"/>
  <c r="B20" i="25"/>
  <c r="J18" i="25"/>
  <c r="J6" i="25"/>
  <c r="K6" i="25" s="1"/>
  <c r="L6" i="25" s="1"/>
  <c r="J7" i="25"/>
  <c r="K7" i="25" s="1"/>
  <c r="L7" i="25" s="1"/>
  <c r="J8" i="25"/>
  <c r="K8" i="25" s="1"/>
  <c r="L8" i="25" s="1"/>
  <c r="J9" i="25"/>
  <c r="K9" i="25" s="1"/>
  <c r="L9" i="25" s="1"/>
  <c r="J10" i="25"/>
  <c r="K10" i="25" s="1"/>
  <c r="L10" i="25" s="1"/>
  <c r="J11" i="25"/>
  <c r="K11" i="25" s="1"/>
  <c r="L11" i="25" s="1"/>
  <c r="J12" i="25"/>
  <c r="K12" i="25" s="1"/>
  <c r="L12" i="25" s="1"/>
  <c r="J13" i="25"/>
  <c r="K13" i="25" s="1"/>
  <c r="L13" i="25" s="1"/>
  <c r="J14" i="25"/>
  <c r="K14" i="25" s="1"/>
  <c r="L14" i="25" s="1"/>
  <c r="J15" i="25"/>
  <c r="K15" i="25" s="1"/>
  <c r="L15" i="25" s="1"/>
  <c r="M52" i="22"/>
  <c r="M53" i="22"/>
  <c r="N54" i="22" s="1"/>
  <c r="J16" i="23"/>
  <c r="K16" i="23" s="1"/>
  <c r="L16" i="23" s="1"/>
  <c r="K98" i="20"/>
  <c r="J98" i="20" s="1"/>
  <c r="B27" i="30"/>
  <c r="J64" i="30"/>
  <c r="D12" i="30" s="1"/>
  <c r="O16" i="32"/>
  <c r="P16" i="32" s="1"/>
  <c r="O3" i="32" s="1"/>
  <c r="C19" i="32" s="1"/>
  <c r="C21" i="32"/>
  <c r="L108" i="30"/>
  <c r="M74" i="30"/>
  <c r="N16" i="24"/>
  <c r="O16" i="24" s="1"/>
  <c r="P16" i="24" s="1"/>
  <c r="N15" i="24"/>
  <c r="O15" i="24" s="1"/>
  <c r="P15" i="24" s="1"/>
  <c r="N14" i="24"/>
  <c r="O14" i="24" s="1"/>
  <c r="P14" i="24" s="1"/>
  <c r="N13" i="24"/>
  <c r="O13" i="24" s="1"/>
  <c r="P13" i="24" s="1"/>
  <c r="N12" i="24"/>
  <c r="O12" i="24" s="1"/>
  <c r="P12" i="24" s="1"/>
  <c r="N11" i="24"/>
  <c r="O11" i="24" s="1"/>
  <c r="P11" i="24" s="1"/>
  <c r="N10" i="24"/>
  <c r="O10" i="24" s="1"/>
  <c r="P10" i="24" s="1"/>
  <c r="N9" i="24"/>
  <c r="O9" i="24" s="1"/>
  <c r="P9" i="24" s="1"/>
  <c r="N8" i="24"/>
  <c r="O8" i="24" s="1"/>
  <c r="P8" i="24" s="1"/>
  <c r="N7" i="24"/>
  <c r="O7" i="24" s="1"/>
  <c r="P7" i="24" s="1"/>
  <c r="N6" i="24"/>
  <c r="O6" i="24" s="1"/>
  <c r="P6" i="24" s="1"/>
  <c r="N5" i="24"/>
  <c r="N18" i="24"/>
  <c r="C20" i="24" s="1"/>
  <c r="B20" i="24"/>
  <c r="J5" i="24"/>
  <c r="J18" i="24"/>
  <c r="J6" i="24"/>
  <c r="K6" i="24" s="1"/>
  <c r="L6" i="24" s="1"/>
  <c r="J7" i="24"/>
  <c r="K7" i="24" s="1"/>
  <c r="L7" i="24" s="1"/>
  <c r="J8" i="24"/>
  <c r="K8" i="24" s="1"/>
  <c r="L8" i="24" s="1"/>
  <c r="J9" i="24"/>
  <c r="K9" i="24" s="1"/>
  <c r="L9" i="24" s="1"/>
  <c r="J10" i="24"/>
  <c r="K10" i="24" s="1"/>
  <c r="L10" i="24" s="1"/>
  <c r="J11" i="24"/>
  <c r="K11" i="24" s="1"/>
  <c r="L11" i="24" s="1"/>
  <c r="J12" i="24"/>
  <c r="K12" i="24" s="1"/>
  <c r="L12" i="24" s="1"/>
  <c r="J13" i="24"/>
  <c r="K13" i="24" s="1"/>
  <c r="L13" i="24" s="1"/>
  <c r="J14" i="24"/>
  <c r="K14" i="24" s="1"/>
  <c r="L14" i="24" s="1"/>
  <c r="J15" i="24"/>
  <c r="K15" i="24" s="1"/>
  <c r="L15" i="24" s="1"/>
  <c r="M54" i="23"/>
  <c r="N55" i="23" s="1"/>
  <c r="M61" i="23"/>
  <c r="N62" i="23" s="1"/>
  <c r="M56" i="23"/>
  <c r="L113" i="30"/>
  <c r="M79" i="30"/>
  <c r="L110" i="30"/>
  <c r="M76" i="30"/>
  <c r="L112" i="30"/>
  <c r="M78" i="30"/>
  <c r="L111" i="30"/>
  <c r="M77" i="30"/>
  <c r="L106" i="30"/>
  <c r="M72" i="30"/>
  <c r="L96" i="20"/>
  <c r="K96" i="20" s="1"/>
  <c r="J96" i="20" s="1"/>
  <c r="L4" i="20"/>
  <c r="B20" i="20" s="1"/>
  <c r="M58" i="23"/>
  <c r="N59" i="23" s="1"/>
  <c r="M53" i="23"/>
  <c r="M63" i="23"/>
  <c r="O5" i="24" l="1"/>
  <c r="P5" i="24" s="1"/>
  <c r="O3" i="24" s="1"/>
  <c r="C19" i="24" s="1"/>
  <c r="C21" i="24"/>
  <c r="M109" i="30"/>
  <c r="N75" i="30"/>
  <c r="N52" i="22"/>
  <c r="N53" i="22"/>
  <c r="M116" i="30"/>
  <c r="N82" i="30"/>
  <c r="M115" i="30"/>
  <c r="N81" i="30"/>
  <c r="M112" i="30"/>
  <c r="N78" i="30"/>
  <c r="M111" i="30"/>
  <c r="N77" i="30"/>
  <c r="O5" i="25"/>
  <c r="P5" i="25" s="1"/>
  <c r="O3" i="25" s="1"/>
  <c r="C19" i="25" s="1"/>
  <c r="C21" i="25"/>
  <c r="M108" i="30"/>
  <c r="N74" i="30"/>
  <c r="L118" i="30"/>
  <c r="L63" i="30" s="1"/>
  <c r="N54" i="23"/>
  <c r="N57" i="23"/>
  <c r="N64" i="23"/>
  <c r="B28" i="30"/>
  <c r="K64" i="30"/>
  <c r="D13" i="30" s="1"/>
  <c r="M107" i="30"/>
  <c r="N73" i="30"/>
  <c r="M113" i="30"/>
  <c r="N79" i="30"/>
  <c r="M114" i="30"/>
  <c r="N80" i="30"/>
  <c r="B21" i="24"/>
  <c r="K5" i="24"/>
  <c r="L5" i="24" s="1"/>
  <c r="L3" i="24" s="1"/>
  <c r="B19" i="24" s="1"/>
  <c r="B21" i="25"/>
  <c r="K5" i="25"/>
  <c r="L5" i="25" s="1"/>
  <c r="L3" i="25" s="1"/>
  <c r="B19" i="25" s="1"/>
  <c r="M106" i="30"/>
  <c r="N72" i="30"/>
  <c r="J17" i="23"/>
  <c r="K17" i="23" s="1"/>
  <c r="L17" i="23" s="1"/>
  <c r="L4" i="23" s="1"/>
  <c r="B20" i="23" s="1"/>
  <c r="M94" i="23"/>
  <c r="M90" i="23"/>
  <c r="M100" i="23"/>
  <c r="M96" i="23"/>
  <c r="L96" i="23" s="1"/>
  <c r="K96" i="23" s="1"/>
  <c r="J96" i="23" s="1"/>
  <c r="I96" i="23" s="1"/>
  <c r="M92" i="23"/>
  <c r="M99" i="23"/>
  <c r="L99" i="23" s="1"/>
  <c r="M95" i="23"/>
  <c r="M101" i="23"/>
  <c r="M98" i="23"/>
  <c r="L98" i="23" s="1"/>
  <c r="K98" i="23" s="1"/>
  <c r="M91" i="23"/>
  <c r="L91" i="23" s="1"/>
  <c r="M97" i="23"/>
  <c r="L97" i="23" s="1"/>
  <c r="K97" i="23" s="1"/>
  <c r="J97" i="23" s="1"/>
  <c r="M93" i="23"/>
  <c r="L93" i="23" s="1"/>
  <c r="B22" i="23"/>
  <c r="K95" i="20"/>
  <c r="M105" i="30"/>
  <c r="M118" i="30" s="1"/>
  <c r="M63" i="30" s="1"/>
  <c r="N70" i="30"/>
  <c r="N71" i="30"/>
  <c r="N58" i="23"/>
  <c r="N56" i="23"/>
  <c r="M110" i="30"/>
  <c r="N76" i="30"/>
  <c r="J97" i="20"/>
  <c r="I97" i="20" s="1"/>
  <c r="K92" i="20"/>
  <c r="N109" i="30" l="1"/>
  <c r="O92" i="30"/>
  <c r="P96" i="30" s="1"/>
  <c r="N105" i="30"/>
  <c r="O88" i="30"/>
  <c r="P100" i="30" s="1"/>
  <c r="L92" i="23"/>
  <c r="K92" i="23" s="1"/>
  <c r="J92" i="23" s="1"/>
  <c r="L94" i="23"/>
  <c r="N115" i="30"/>
  <c r="O98" i="30"/>
  <c r="P90" i="30" s="1"/>
  <c r="N108" i="30"/>
  <c r="O91" i="30"/>
  <c r="P97" i="30" s="1"/>
  <c r="B29" i="30"/>
  <c r="L64" i="30"/>
  <c r="D14" i="30" s="1"/>
  <c r="K93" i="23"/>
  <c r="N116" i="30"/>
  <c r="O99" i="30"/>
  <c r="P89" i="30" s="1"/>
  <c r="J95" i="20"/>
  <c r="I95" i="20" s="1"/>
  <c r="J94" i="20"/>
  <c r="L95" i="23"/>
  <c r="K95" i="23" s="1"/>
  <c r="J95" i="23" s="1"/>
  <c r="I95" i="23" s="1"/>
  <c r="H95" i="23" s="1"/>
  <c r="L100" i="23"/>
  <c r="N107" i="30"/>
  <c r="O90" i="30"/>
  <c r="P98" i="30" s="1"/>
  <c r="N114" i="30"/>
  <c r="O97" i="30"/>
  <c r="P91" i="30" s="1"/>
  <c r="J92" i="20"/>
  <c r="I92" i="20" s="1"/>
  <c r="J91" i="20"/>
  <c r="M64" i="30"/>
  <c r="D15" i="30" s="1"/>
  <c r="B30" i="30"/>
  <c r="O95" i="30"/>
  <c r="P93" i="30" s="1"/>
  <c r="N112" i="30"/>
  <c r="N111" i="30"/>
  <c r="O94" i="30"/>
  <c r="P94" i="30" s="1"/>
  <c r="N106" i="30"/>
  <c r="O89" i="30"/>
  <c r="P99" i="30" s="1"/>
  <c r="K99" i="23"/>
  <c r="J98" i="23" s="1"/>
  <c r="I97" i="23" s="1"/>
  <c r="H96" i="23" s="1"/>
  <c r="L90" i="23"/>
  <c r="K90" i="23" s="1"/>
  <c r="N113" i="30"/>
  <c r="O96" i="30"/>
  <c r="P92" i="30" s="1"/>
  <c r="N117" i="30"/>
  <c r="O100" i="30"/>
  <c r="P88" i="30" s="1"/>
  <c r="O93" i="30"/>
  <c r="P95" i="30" s="1"/>
  <c r="N110" i="30"/>
  <c r="I96" i="20"/>
  <c r="H96" i="20" s="1"/>
  <c r="I91" i="20" l="1"/>
  <c r="H91" i="20" s="1"/>
  <c r="I90" i="20"/>
  <c r="K94" i="23"/>
  <c r="J94" i="23" s="1"/>
  <c r="I94" i="23" s="1"/>
  <c r="H94" i="23" s="1"/>
  <c r="G94" i="23" s="1"/>
  <c r="N118" i="30"/>
  <c r="N63" i="30" s="1"/>
  <c r="I94" i="20"/>
  <c r="H94" i="20" s="1"/>
  <c r="G94" i="20" s="1"/>
  <c r="F94" i="20" s="1"/>
  <c r="I93" i="20"/>
  <c r="H93" i="20" s="1"/>
  <c r="G93" i="20" s="1"/>
  <c r="F93" i="20" s="1"/>
  <c r="E93" i="20" s="1"/>
  <c r="H95" i="20"/>
  <c r="G95" i="20" s="1"/>
  <c r="K91" i="23"/>
  <c r="J91" i="23" s="1"/>
  <c r="I91" i="23" s="1"/>
  <c r="G95" i="23"/>
  <c r="H90" i="20" l="1"/>
  <c r="G90" i="20" s="1"/>
  <c r="H92" i="20"/>
  <c r="G92" i="20" s="1"/>
  <c r="F92" i="20" s="1"/>
  <c r="E92" i="20" s="1"/>
  <c r="D92" i="20" s="1"/>
  <c r="N64" i="30"/>
  <c r="D16" i="30" s="1"/>
  <c r="B31" i="30"/>
  <c r="J93" i="23"/>
  <c r="F94" i="23"/>
  <c r="J90" i="23"/>
  <c r="I90" i="23" s="1"/>
  <c r="H90" i="23" s="1"/>
  <c r="G91" i="20" l="1"/>
  <c r="F91" i="20" s="1"/>
  <c r="E91" i="20" s="1"/>
  <c r="D91" i="20" s="1"/>
  <c r="C91" i="20" s="1"/>
  <c r="I93" i="23"/>
  <c r="H93" i="23" s="1"/>
  <c r="G93" i="23" s="1"/>
  <c r="F93" i="23" s="1"/>
  <c r="E93" i="23" s="1"/>
  <c r="I92" i="23"/>
  <c r="F90" i="20" l="1"/>
  <c r="E90" i="20" s="1"/>
  <c r="D90" i="20" s="1"/>
  <c r="C90" i="20" s="1"/>
  <c r="B90" i="20" s="1"/>
  <c r="B19" i="20" s="1"/>
  <c r="H92" i="23"/>
  <c r="G92" i="23" s="1"/>
  <c r="F92" i="23" s="1"/>
  <c r="E92" i="23" s="1"/>
  <c r="D92" i="23" s="1"/>
  <c r="H91" i="23"/>
  <c r="G91" i="23" l="1"/>
  <c r="F91" i="23" s="1"/>
  <c r="E91" i="23" s="1"/>
  <c r="D91" i="23" s="1"/>
  <c r="C91" i="23" s="1"/>
  <c r="G90" i="23"/>
  <c r="F90" i="23" l="1"/>
  <c r="E90" i="23" s="1"/>
  <c r="D90" i="23" s="1"/>
  <c r="C90" i="23" s="1"/>
  <c r="B90" i="23" s="1"/>
  <c r="B19" i="23" s="1"/>
</calcChain>
</file>

<file path=xl/comments1.xml><?xml version="1.0" encoding="utf-8"?>
<comments xmlns="http://schemas.openxmlformats.org/spreadsheetml/2006/main">
  <authors>
    <author>dgeltner</author>
  </authors>
  <commentList>
    <comment ref="A2" authorId="0" shapeId="0">
      <text>
        <r>
          <rPr>
            <b/>
            <sz val="9"/>
            <color indexed="81"/>
            <rFont val="Tahoma"/>
            <family val="2"/>
          </rPr>
          <t>dgeltner:</t>
        </r>
        <r>
          <rPr>
            <sz val="9"/>
            <color indexed="81"/>
            <rFont val="Tahoma"/>
            <family val="2"/>
          </rPr>
          <t xml:space="preserve">
Suppose trading NCREIF Property Index (NPI) appreciation return. How will Littleton (long position) and Southern (short position) agree to the terms of their trade? This will depend on their perceptions and objectives, and the degree of pressure each side is under. But if each side is viewing the deal as if it were an actual investment, we can easily see the basic principle. Littleton would view themselves as effectively making an investment that has the risk characteristics of the NPI (because almost all of the quarterly risk is in the appreciation component), backed by a portion of their bond portfolio equal to the notional amount of the swap invested in riskfree bonds which they would use to cover the fixed-leg obligation. Their expected return on the overall “covered” position would equal the expected appreciation component of the NPI over the contract horizon (note that this would not including the NCREIF income return component), minus the fixed leg, plus the riskfree rate on their bond cover. </t>
        </r>
      </text>
    </comment>
    <comment ref="A3" authorId="0" shapeId="0">
      <text>
        <r>
          <rPr>
            <b/>
            <sz val="9"/>
            <color indexed="81"/>
            <rFont val="Tahoma"/>
            <family val="2"/>
          </rPr>
          <t>dgeltner:</t>
        </r>
        <r>
          <rPr>
            <sz val="9"/>
            <color indexed="81"/>
            <rFont val="Tahoma"/>
            <family val="2"/>
          </rPr>
          <t xml:space="preserve">
Southern would be taking what could be called a “partially covered short” position, since they already own real estate sufficient to back their obligation to Littleton under the futures contract.[1] Southern might view themselves as effectively replacing the appreciation return on $100 million of their property holdings with the riskless fixed leg of the futures contract, while retaining the income component of their real estate return. The result would be an investment of $100 million with the risk characteristics of a default-free short-term bond (again because there is effectively very little risk in the income return on component of a diversified portfolio of core real estate). </t>
        </r>
      </text>
    </comment>
    <comment ref="A4" authorId="0" shapeId="0">
      <text>
        <r>
          <rPr>
            <b/>
            <sz val="9"/>
            <color indexed="81"/>
            <rFont val="Tahoma"/>
            <family val="2"/>
          </rPr>
          <t>dgeltner:</t>
        </r>
        <r>
          <rPr>
            <sz val="9"/>
            <color indexed="81"/>
            <rFont val="Tahoma"/>
            <family val="2"/>
          </rPr>
          <t xml:space="preserve">
From these perspectives, both sides need to get a fair ex ante return expectation as if they were making the investments we have just described. </t>
        </r>
      </text>
    </comment>
  </commentList>
</comments>
</file>

<file path=xl/comments2.xml><?xml version="1.0" encoding="utf-8"?>
<comments xmlns="http://schemas.openxmlformats.org/spreadsheetml/2006/main">
  <authors>
    <author>dgeltner</author>
  </authors>
  <commentList>
    <comment ref="A1" authorId="0" shapeId="0">
      <text>
        <r>
          <rPr>
            <b/>
            <sz val="9"/>
            <color indexed="81"/>
            <rFont val="Tahoma"/>
            <family val="2"/>
          </rPr>
          <t>dgeltner:</t>
        </r>
        <r>
          <rPr>
            <sz val="9"/>
            <color indexed="81"/>
            <rFont val="Tahoma"/>
            <family val="2"/>
          </rPr>
          <t xml:space="preserve">
Demonstration of certainty-equivalence discounting (CEQ - as presented in Appendix 10C (on the book's CD) of Geltner-Miller 3rd-Edition) as a general method for pricing and valuing real estate index swap contracts…</t>
        </r>
      </text>
    </comment>
    <comment ref="A2" authorId="0" shapeId="0">
      <text>
        <r>
          <rPr>
            <b/>
            <sz val="9"/>
            <color indexed="81"/>
            <rFont val="Tahoma"/>
            <family val="2"/>
          </rPr>
          <t>dgeltner:</t>
        </r>
        <r>
          <rPr>
            <sz val="9"/>
            <color indexed="81"/>
            <rFont val="Tahoma"/>
            <family val="2"/>
          </rPr>
          <t xml:space="preserve">
In general, we can use certainty-equivalence discounting to evaluate the swap with heterogeneous expectations, and whether or not the underlying index is valued at its equilibrium level… </t>
        </r>
      </text>
    </comment>
  </commentList>
</comments>
</file>

<file path=xl/comments3.xml><?xml version="1.0" encoding="utf-8"?>
<comments xmlns="http://schemas.openxmlformats.org/spreadsheetml/2006/main">
  <authors>
    <author>dgeltner</author>
  </authors>
  <commentList>
    <comment ref="A1" authorId="0" shapeId="0">
      <text>
        <r>
          <rPr>
            <b/>
            <sz val="9"/>
            <color indexed="81"/>
            <rFont val="Tahoma"/>
            <family val="2"/>
          </rPr>
          <t>dgeltner:</t>
        </r>
        <r>
          <rPr>
            <sz val="9"/>
            <color indexed="81"/>
            <rFont val="Tahoma"/>
            <family val="2"/>
          </rPr>
          <t xml:space="preserve">
This and the subsequent worksheets compare three valuation methods: The arbitrage formula of tab 3; and two implementation templates of the equilibrium model of tab 4: (i) discrete time recursive one-period-at-a-time application in a binomial model of the index value; and (ii) direct application of the CEQ DCF formula of tab 5 in continuous time.</t>
        </r>
      </text>
    </comment>
  </commentList>
</comments>
</file>

<file path=xl/sharedStrings.xml><?xml version="1.0" encoding="utf-8"?>
<sst xmlns="http://schemas.openxmlformats.org/spreadsheetml/2006/main" count="915" uniqueCount="246">
  <si>
    <r>
      <t>·</t>
    </r>
    <r>
      <rPr>
        <sz val="7"/>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The market’s required expected quarterly total return risk premium (excess over the riskfree return) </t>
    </r>
    <r>
      <rPr>
        <strike/>
        <sz val="12"/>
        <rFont val="Times New Roman"/>
        <family val="1"/>
      </rPr>
      <t xml:space="preserve">to </t>
    </r>
    <r>
      <rPr>
        <sz val="12"/>
        <rFont val="Times New Roman"/>
        <family val="1"/>
      </rPr>
      <t>in investments with risk like that of the NPI, assumed also the same as that for the part of Southern’s real estate portfolio covering their short position.</t>
    </r>
  </si>
  <si>
    <r>
      <t>·</t>
    </r>
    <r>
      <rPr>
        <sz val="7"/>
        <rFont val="Times New Roman"/>
        <family val="1"/>
      </rPr>
      <t xml:space="preserve">        </t>
    </r>
    <r>
      <rPr>
        <i/>
        <sz val="12"/>
        <rFont val="Times New Roman"/>
        <family val="1"/>
      </rPr>
      <t>F</t>
    </r>
    <r>
      <rPr>
        <sz val="12"/>
        <rFont val="Times New Roman"/>
        <family val="1"/>
      </rPr>
      <t xml:space="preserve"> = The fixed leg quarterly rate (here assumed equal on both sides of the deal).</t>
    </r>
  </si>
  <si>
    <r>
      <t xml:space="preserve">These two inequalities must both be satisfied, and there is only one variable to manipulate to do this, the swap “price” variable: </t>
    </r>
    <r>
      <rPr>
        <i/>
        <sz val="12"/>
        <rFont val="Times New Roman"/>
        <family val="1"/>
      </rPr>
      <t>F</t>
    </r>
    <r>
      <rPr>
        <sz val="12"/>
        <rFont val="Times New Roman"/>
        <family val="1"/>
      </rPr>
      <t xml:space="preserve">. Depending on the parties’ expectations, there may not always be a solution, and if there isn’t, then no trade would be possible between these two parties. But trading should be possible depending on the parties’ expectations. Inequality (3a) implies that from Littleton’s (the </t>
    </r>
    <r>
      <rPr>
        <i/>
        <sz val="12"/>
        <rFont val="Times New Roman"/>
        <family val="1"/>
      </rPr>
      <t>long</t>
    </r>
    <r>
      <rPr>
        <sz val="12"/>
        <rFont val="Times New Roman"/>
        <family val="1"/>
      </rPr>
      <t xml:space="preserve"> position’s) perspective </t>
    </r>
    <r>
      <rPr>
        <i/>
        <sz val="12"/>
        <rFont val="Times New Roman"/>
        <family val="1"/>
      </rPr>
      <t>F</t>
    </r>
    <r>
      <rPr>
        <sz val="12"/>
        <rFont val="Times New Roman"/>
        <family val="1"/>
      </rPr>
      <t xml:space="preserve"> must be </t>
    </r>
    <r>
      <rPr>
        <i/>
        <sz val="12"/>
        <rFont val="Times New Roman"/>
        <family val="1"/>
      </rPr>
      <t>less than</t>
    </r>
    <r>
      <rPr>
        <sz val="12"/>
        <rFont val="Times New Roman"/>
        <family val="1"/>
      </rPr>
      <t xml:space="preserve">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which given typical NCREIF expectations and depending on interest rates could typicaly range from around negative 25 to negative 150 basis points per quarter, though it could deviate substantially from this range during some real estate market conditions. Inequality (3b) implies that from Southern’s (the </t>
    </r>
    <r>
      <rPr>
        <i/>
        <sz val="12"/>
        <rFont val="Times New Roman"/>
        <family val="1"/>
      </rPr>
      <t>short</t>
    </r>
    <r>
      <rPr>
        <sz val="12"/>
        <rFont val="Times New Roman"/>
        <family val="1"/>
      </rPr>
      <t xml:space="preserve"> position’s) perspective </t>
    </r>
    <r>
      <rPr>
        <i/>
        <sz val="12"/>
        <rFont val="Times New Roman"/>
        <family val="1"/>
      </rPr>
      <t>F</t>
    </r>
    <r>
      <rPr>
        <sz val="12"/>
        <rFont val="Times New Roman"/>
        <family val="1"/>
      </rPr>
      <t xml:space="preserve"> must be </t>
    </r>
    <r>
      <rPr>
        <i/>
        <sz val="12"/>
        <rFont val="Times New Roman"/>
        <family val="1"/>
      </rPr>
      <t xml:space="preserve">greater than </t>
    </r>
    <r>
      <rPr>
        <sz val="12"/>
        <rFont val="Times New Roman"/>
        <family val="1"/>
      </rPr>
      <t xml:space="preserve"> </t>
    </r>
    <r>
      <rPr>
        <i/>
        <sz val="12"/>
        <rFont val="Times New Roman"/>
        <family val="1"/>
      </rP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t>
    </r>
    <r>
      <rPr>
        <strike/>
        <sz val="12"/>
        <rFont val="Times New Roman"/>
        <family val="1"/>
      </rPr>
      <t>,</t>
    </r>
    <r>
      <rPr>
        <sz val="12"/>
        <rFont val="Times New Roman"/>
        <family val="1"/>
      </rPr>
      <t xml:space="preserve"> </t>
    </r>
    <r>
      <rPr>
        <strike/>
        <sz val="12"/>
        <rFont val="Times New Roman"/>
        <family val="1"/>
      </rPr>
      <t>which w</t>
    </r>
    <r>
      <rPr>
        <sz val="12"/>
        <rFont val="Times New Roman"/>
        <family val="1"/>
      </rPr>
      <t xml:space="preserve">With typical NCREIF expectations this would also typically imply a range from negative 25 to negative 150 basis points per quarter, depending on interest rates. However, again, some real estate market conditions could imply an acceptable value of </t>
    </r>
    <r>
      <rPr>
        <i/>
        <sz val="12"/>
        <rFont val="Times New Roman"/>
        <family val="1"/>
      </rPr>
      <t>F</t>
    </r>
    <r>
      <rPr>
        <sz val="12"/>
        <rFont val="Times New Roman"/>
        <family val="1"/>
      </rPr>
      <t xml:space="preserve"> well beyond this range.</t>
    </r>
    <r>
      <rPr>
        <vertAlign val="superscript"/>
        <sz val="12"/>
        <rFont val="Times New Roman"/>
        <family val="1"/>
      </rPr>
      <t>[3]</t>
    </r>
    <r>
      <rPr>
        <sz val="12"/>
        <rFont val="Times New Roman"/>
        <family val="1"/>
      </rPr>
      <t xml:space="preserve"> The ranges here alone might be sufficient to allow a trade. But if Southern feels that their real estate portfolio can beat the NPI (without any more risk than the NPI), then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would be greater than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and this would enable them to accept a lower bound for </t>
    </r>
    <r>
      <rPr>
        <i/>
        <sz val="12"/>
        <rFont val="Times New Roman"/>
        <family val="1"/>
      </rPr>
      <t>F</t>
    </r>
    <r>
      <rPr>
        <sz val="12"/>
        <rFont val="Times New Roman"/>
        <family val="1"/>
      </rPr>
      <t>, which would provide more trading room.</t>
    </r>
    <r>
      <rPr>
        <vertAlign val="superscript"/>
        <sz val="12"/>
        <rFont val="Times New Roman"/>
        <family val="1"/>
      </rPr>
      <t>[4]</t>
    </r>
    <r>
      <rPr>
        <sz val="12"/>
        <rFont val="Times New Roman"/>
        <family val="1"/>
      </rPr>
      <t xml:space="preserve"> The general condition that </t>
    </r>
    <r>
      <rPr>
        <i/>
        <sz val="12"/>
        <rFont val="Times New Roman"/>
        <family val="1"/>
      </rPr>
      <t>F</t>
    </r>
    <r>
      <rPr>
        <sz val="12"/>
        <rFont val="Times New Roman"/>
        <family val="1"/>
      </rPr>
      <t xml:space="preserve"> must satisfy is:</t>
    </r>
    <r>
      <rPr>
        <vertAlign val="superscript"/>
        <sz val="12"/>
        <rFont val="Times New Roman"/>
        <family val="1"/>
      </rPr>
      <t>[5]</t>
    </r>
  </si>
  <si>
    <t xml:space="preserve">In general, we can use certainty-equivalence discounting to evaluate the swap with heterogeneous expectations, and whether or not the underlying index is valued at its equilibrium level… </t>
  </si>
  <si>
    <t xml:space="preserve">The general certainty equivalence valuation (CEQ) formula for valuing a derivative cash flow is as follows: </t>
  </si>
  <si>
    <t xml:space="preserve">Let: </t>
  </si>
  <si>
    <r>
      <t>Ct</t>
    </r>
    <r>
      <rPr>
        <sz val="12"/>
        <rFont val="Times New Roman"/>
        <family val="1"/>
      </rPr>
      <t xml:space="preserve"> =  The derivative value (cash flow) </t>
    </r>
    <r>
      <rPr>
        <i/>
        <sz val="12"/>
        <rFont val="Times New Roman"/>
        <family val="1"/>
      </rPr>
      <t>t</t>
    </r>
    <r>
      <rPr>
        <sz val="12"/>
        <rFont val="Times New Roman"/>
        <family val="1"/>
      </rPr>
      <t xml:space="preserve"> periods hence, </t>
    </r>
  </si>
  <si>
    <r>
      <t>E</t>
    </r>
    <r>
      <rPr>
        <sz val="12"/>
        <rFont val="Times New Roman"/>
        <family val="1"/>
      </rPr>
      <t>[</t>
    </r>
    <r>
      <rPr>
        <i/>
        <sz val="12"/>
        <rFont val="Times New Roman"/>
        <family val="1"/>
      </rPr>
      <t>rV</t>
    </r>
    <r>
      <rPr>
        <sz val="12"/>
        <rFont val="Times New Roman"/>
        <family val="1"/>
      </rPr>
      <t>] = Equilibrium expected total return on underlying asset (per period).</t>
    </r>
    <r>
      <rPr>
        <i/>
        <sz val="12"/>
        <rFont val="Times New Roman"/>
        <family val="1"/>
      </rPr>
      <t xml:space="preserve"> </t>
    </r>
  </si>
  <si>
    <r>
      <t xml:space="preserve">Then the Certainty Equivalence </t>
    </r>
    <r>
      <rPr>
        <i/>
        <sz val="12"/>
        <rFont val="Times New Roman"/>
        <family val="1"/>
      </rPr>
      <t>PV</t>
    </r>
    <r>
      <rPr>
        <sz val="12"/>
        <rFont val="Times New Roman"/>
        <family val="1"/>
      </rPr>
      <t xml:space="preserve"> formula is as follows for a single sum </t>
    </r>
    <r>
      <rPr>
        <i/>
        <sz val="12"/>
        <rFont val="Times New Roman"/>
        <family val="1"/>
      </rPr>
      <t>T</t>
    </r>
    <r>
      <rPr>
        <sz val="12"/>
        <rFont val="Times New Roman"/>
        <family val="1"/>
      </rPr>
      <t xml:space="preserve"> periods in the future, with risk accumulation throughout </t>
    </r>
    <r>
      <rPr>
        <i/>
        <sz val="12"/>
        <rFont val="Times New Roman"/>
        <family val="1"/>
      </rPr>
      <t xml:space="preserve">T </t>
    </r>
    <r>
      <rPr>
        <sz val="12"/>
        <rFont val="Times New Roman"/>
        <family val="1"/>
      </rPr>
      <t xml:space="preserve">):* </t>
    </r>
  </si>
  <si>
    <t>The risk adjustment is subtracted for long positions, added for shorts.</t>
  </si>
  <si>
    <r>
      <t xml:space="preserve">*Continuous risk accumulation refers to the “standard” situation in which information relevant to the future value of </t>
    </r>
    <r>
      <rPr>
        <i/>
        <sz val="12"/>
        <rFont val="Times"/>
        <family val="1"/>
      </rPr>
      <t>C</t>
    </r>
    <r>
      <rPr>
        <i/>
        <sz val="8"/>
        <rFont val="Times"/>
        <family val="1"/>
      </rPr>
      <t>T</t>
    </r>
    <r>
      <rPr>
        <sz val="12"/>
        <rFont val="Times"/>
        <family val="1"/>
      </rPr>
      <t xml:space="preserve"> is revealed continuously throughout the time between now and </t>
    </r>
    <r>
      <rPr>
        <i/>
        <sz val="12"/>
        <rFont val="Times"/>
        <family val="1"/>
      </rPr>
      <t>T</t>
    </r>
    <r>
      <rPr>
        <sz val="12"/>
        <rFont val="Times"/>
        <family val="1"/>
      </rPr>
      <t xml:space="preserve">. This is the case for most assets and most derivatives. </t>
    </r>
  </si>
  <si>
    <t xml:space="preserve">Note that we can’t use standard risk-adjusted discount rate DCF to evaluate the swap because there is no cash investment up front at time zero. The swap has non-zero expected future cash flow, yet zero present value in equilibrium, hence no finite discount rate will reflect an equilibrium opportunity cost of capital (OCC) expressed as an expected total return. We have already seen how we can use arbitrage analysis to value the swap. But it is not possible to actually construct or execute arbitrage trades in real estate. Hence, certainty equivalence valuation provides an alternative approach that is intuitively appealing. </t>
  </si>
  <si>
    <r>
      <t xml:space="preserve">CEQ valuation is based only on the premise that the relevant assets (in this case, the derivative and its underlying asset) must provide investors with the same expected total return risk premium </t>
    </r>
    <r>
      <rPr>
        <i/>
        <sz val="12"/>
        <rFont val="Times"/>
        <family val="1"/>
      </rPr>
      <t>per unit of risk</t>
    </r>
    <r>
      <rPr>
        <sz val="12"/>
        <rFont val="Times"/>
        <family val="1"/>
      </rPr>
      <t xml:space="preserve">, that is “linear pricing”, or the same “price of risk” applied to all assets. Such a result is consistent with arbitrage pricing, and will be reflected in equilibrium prices when markets are in equlilibrium, but in any case the principle of linear pricing can be thought of as a normative pricing condition, even if market’s are not functioning for the assets in question. </t>
    </r>
  </si>
  <si>
    <r>
      <t>Note: the volatility ratio in the CEQ formula does not change with multiple-period discounting because both the numerator and denominator grow proportional to SQRT[</t>
    </r>
    <r>
      <rPr>
        <i/>
        <sz val="12"/>
        <rFont val="Times"/>
        <family val="1"/>
      </rPr>
      <t>T</t>
    </r>
    <r>
      <rPr>
        <sz val="12"/>
        <rFont val="Times"/>
        <family val="1"/>
      </rPr>
      <t xml:space="preserve">]. </t>
    </r>
  </si>
  <si>
    <r>
      <t xml:space="preserve">Note that: </t>
    </r>
    <r>
      <rPr>
        <i/>
        <sz val="12"/>
        <rFont val="Times"/>
        <family val="1"/>
      </rPr>
      <t>STD</t>
    </r>
    <r>
      <rPr>
        <sz val="12"/>
        <rFont val="Times"/>
        <family val="1"/>
      </rPr>
      <t>[</t>
    </r>
    <r>
      <rPr>
        <i/>
        <sz val="12"/>
        <rFont val="Times"/>
        <family val="1"/>
      </rPr>
      <t>C</t>
    </r>
    <r>
      <rPr>
        <i/>
        <sz val="8"/>
        <rFont val="Times"/>
        <family val="1"/>
      </rPr>
      <t>T</t>
    </r>
    <r>
      <rPr>
        <sz val="12"/>
        <rFont val="Times"/>
        <family val="1"/>
      </rPr>
      <t xml:space="preserve">] = </t>
    </r>
    <r>
      <rPr>
        <i/>
        <sz val="12"/>
        <rFont val="Times"/>
        <family val="1"/>
      </rPr>
      <t>STD</t>
    </r>
    <r>
      <rPr>
        <sz val="12"/>
        <rFont val="Times"/>
        <family val="1"/>
      </rPr>
      <t>[</t>
    </r>
    <r>
      <rPr>
        <i/>
        <sz val="12"/>
        <rFont val="Times"/>
        <family val="1"/>
      </rPr>
      <t>r</t>
    </r>
    <r>
      <rPr>
        <i/>
        <sz val="8"/>
        <rFont val="Times"/>
        <family val="1"/>
      </rPr>
      <t>C</t>
    </r>
    <r>
      <rPr>
        <sz val="12"/>
        <rFont val="Times"/>
        <family val="1"/>
      </rPr>
      <t>]</t>
    </r>
    <r>
      <rPr>
        <i/>
        <sz val="12"/>
        <rFont val="Times"/>
        <family val="1"/>
      </rPr>
      <t>C</t>
    </r>
    <r>
      <rPr>
        <i/>
        <sz val="8"/>
        <rFont val="Times"/>
        <family val="1"/>
      </rPr>
      <t>0</t>
    </r>
    <r>
      <rPr>
        <sz val="12"/>
        <rFont val="Times"/>
        <family val="1"/>
      </rPr>
      <t xml:space="preserve">., where </t>
    </r>
    <r>
      <rPr>
        <i/>
        <sz val="12"/>
        <rFont val="Times"/>
        <family val="1"/>
      </rPr>
      <t>STD</t>
    </r>
    <r>
      <rPr>
        <sz val="12"/>
        <rFont val="Times"/>
        <family val="1"/>
      </rPr>
      <t>[</t>
    </r>
    <r>
      <rPr>
        <i/>
        <sz val="12"/>
        <rFont val="Times"/>
        <family val="1"/>
      </rPr>
      <t>r</t>
    </r>
    <r>
      <rPr>
        <i/>
        <sz val="8"/>
        <rFont val="Times"/>
        <family val="1"/>
      </rPr>
      <t>C</t>
    </r>
    <r>
      <rPr>
        <sz val="12"/>
        <rFont val="Times"/>
        <family val="1"/>
      </rPr>
      <t xml:space="preserve">] is the T-period standard deviation in the return on </t>
    </r>
    <r>
      <rPr>
        <i/>
        <sz val="12"/>
        <rFont val="Times"/>
        <family val="1"/>
      </rPr>
      <t>C</t>
    </r>
    <r>
      <rPr>
        <sz val="12"/>
        <rFont val="Times"/>
        <family val="1"/>
      </rPr>
      <t xml:space="preserve"> (the derivatives </t>
    </r>
    <r>
      <rPr>
        <i/>
        <sz val="12"/>
        <rFont val="Times"/>
        <family val="1"/>
      </rPr>
      <t>T</t>
    </r>
    <r>
      <rPr>
        <sz val="12"/>
        <rFont val="Times"/>
        <family val="1"/>
      </rPr>
      <t xml:space="preserve">-period volatility). </t>
    </r>
  </si>
  <si>
    <r>
      <t xml:space="preserve">Note that the risk adjustment in the numerator: </t>
    </r>
    <r>
      <rPr>
        <i/>
        <sz val="12"/>
        <rFont val="Times"/>
        <family val="1"/>
      </rPr>
      <t>E</t>
    </r>
    <r>
      <rPr>
        <sz val="12"/>
        <rFont val="Times"/>
        <family val="1"/>
      </rPr>
      <t>[</t>
    </r>
    <r>
      <rPr>
        <i/>
        <sz val="12"/>
        <rFont val="Times"/>
        <family val="1"/>
      </rPr>
      <t>C</t>
    </r>
    <r>
      <rPr>
        <sz val="12"/>
        <rFont val="Times"/>
        <family val="1"/>
      </rPr>
      <t xml:space="preserve">] – </t>
    </r>
    <r>
      <rPr>
        <i/>
        <sz val="12"/>
        <rFont val="Times"/>
        <family val="1"/>
      </rPr>
      <t>CEQ</t>
    </r>
    <r>
      <rPr>
        <sz val="12"/>
        <rFont val="Times"/>
        <family val="1"/>
      </rPr>
      <t>[</t>
    </r>
    <r>
      <rPr>
        <i/>
        <sz val="12"/>
        <rFont val="Times"/>
        <family val="1"/>
      </rPr>
      <t>C</t>
    </r>
    <r>
      <rPr>
        <sz val="12"/>
        <rFont val="Times"/>
        <family val="1"/>
      </rPr>
      <t xml:space="preserve">] , is added rather than subtracted in the case of short positions. This is because the short derivative is negatively correlated with its underlying asset, thus reversing the sign of the risk factor. </t>
    </r>
  </si>
  <si>
    <t xml:space="preserve">In the case of the standard swap contract with periodic cash settlement, however, risk does not accumulate throughout the time prior to each cash flow, because each cash flow is based only on the current index return in that period times a notional amount that is fixed at the beginning of the contract. Hence, the CEQ formula as presented here is not applicable to cash flows beyond the first one in the standard swap contract. </t>
  </si>
  <si>
    <t>The focus of this workbook is the appreciation return swap with periodic cash settlement during the term of the contract.</t>
  </si>
  <si>
    <r>
      <t xml:space="preserve">For the index swap, the CEQ valuation formula for a given future cash flow of the swap </t>
    </r>
    <r>
      <rPr>
        <i/>
        <sz val="12"/>
        <rFont val="Times New Roman"/>
        <family val="1"/>
      </rPr>
      <t>t</t>
    </r>
    <r>
      <rPr>
        <sz val="12"/>
        <rFont val="Times New Roman"/>
        <family val="1"/>
      </rPr>
      <t xml:space="preserve"> periods in the future (</t>
    </r>
    <r>
      <rPr>
        <i/>
        <sz val="12"/>
        <rFont val="Times New Roman"/>
        <family val="1"/>
      </rPr>
      <t>Ct</t>
    </r>
    <r>
      <rPr>
        <sz val="12"/>
        <rFont val="Times New Roman"/>
        <family val="1"/>
      </rPr>
      <t xml:space="preserve">) with current value of the underlying index (= notional amount of trade) </t>
    </r>
    <r>
      <rPr>
        <i/>
        <sz val="12"/>
        <rFont val="Times New Roman"/>
        <family val="1"/>
      </rPr>
      <t>V0</t>
    </r>
    <r>
      <rPr>
        <sz val="12"/>
        <rFont val="Times New Roman"/>
        <family val="1"/>
      </rPr>
      <t xml:space="preserve"> is: </t>
    </r>
  </si>
  <si>
    <r>
      <t xml:space="preserve">where </t>
    </r>
    <r>
      <rPr>
        <i/>
        <sz val="12"/>
        <rFont val="Times"/>
        <family val="1"/>
      </rPr>
      <t>E</t>
    </r>
    <r>
      <rPr>
        <sz val="12"/>
        <rFont val="Times"/>
        <family val="1"/>
      </rPr>
      <t>[</t>
    </r>
    <r>
      <rPr>
        <i/>
        <sz val="12"/>
        <rFont val="Times"/>
        <family val="1"/>
      </rPr>
      <t>RPV</t>
    </r>
    <r>
      <rPr>
        <sz val="12"/>
        <rFont val="Times"/>
        <family val="1"/>
      </rPr>
      <t xml:space="preserve">] is the mkt equilibrium risk premium. </t>
    </r>
  </si>
  <si>
    <t xml:space="preserve">Where the risk adjustment in the numerator is subtracted for long positions and added for short positions (negative correl betw swap &amp; index). </t>
  </si>
  <si>
    <r>
      <t xml:space="preserve">There is only 1 period of risk accumulation (just prior to the cash flow), because the cash flow is based solely on the index return in period </t>
    </r>
    <r>
      <rPr>
        <i/>
        <sz val="12"/>
        <rFont val="Times"/>
        <family val="1"/>
      </rPr>
      <t>t</t>
    </r>
    <r>
      <rPr>
        <sz val="12"/>
        <rFont val="Times"/>
        <family val="1"/>
      </rPr>
      <t xml:space="preserve"> times a notional amount that is fixed up front at time 0. Hence, the risk adjustment in the numerator is for just one period.</t>
    </r>
  </si>
  <si>
    <t xml:space="preserve">Any swap can be evaluated using this formula by projecting its expected periodic cash flows and then computing their PVs according to this formula and summing across all of the future periods. </t>
  </si>
  <si>
    <r>
      <t xml:space="preserve">The formula is valid whether or not the underlying index is in equilibrium, provided the equilibrium </t>
    </r>
    <r>
      <rPr>
        <i/>
        <sz val="12"/>
        <rFont val="Times"/>
        <family val="1"/>
      </rPr>
      <t>E</t>
    </r>
    <r>
      <rPr>
        <sz val="12"/>
        <rFont val="Times"/>
        <family val="1"/>
      </rPr>
      <t>[</t>
    </r>
    <r>
      <rPr>
        <i/>
        <sz val="12"/>
        <rFont val="Times"/>
        <family val="1"/>
      </rPr>
      <t>RP</t>
    </r>
    <r>
      <rPr>
        <i/>
        <sz val="8"/>
        <rFont val="Times"/>
        <family val="1"/>
      </rPr>
      <t>V</t>
    </r>
    <r>
      <rPr>
        <sz val="12"/>
        <rFont val="Times"/>
        <family val="1"/>
      </rPr>
      <t xml:space="preserve">] is used in computing the CEQ values. (See examples in the following worksheets.) </t>
    </r>
  </si>
  <si>
    <t>Long Perspective:</t>
  </si>
  <si>
    <t xml:space="preserve">              = $0.75 + $0.60 = $1.35.</t>
  </si>
  <si>
    <t xml:space="preserve">              = -$0.55 – $0.60 = -$1.15. </t>
  </si>
  <si>
    <t xml:space="preserve">Applying the certainty equivalence DCF valuation formula: </t>
  </si>
  <si>
    <r>
      <t xml:space="preserve">Consider a 1-period example with </t>
    </r>
    <r>
      <rPr>
        <i/>
        <sz val="12"/>
        <rFont val="Times"/>
        <family val="1"/>
      </rPr>
      <t>F</t>
    </r>
    <r>
      <rPr>
        <sz val="12"/>
        <rFont val="Times"/>
        <family val="1"/>
      </rPr>
      <t xml:space="preserve"> = -60bp and the following expectations: </t>
    </r>
  </si>
  <si>
    <r>
      <t xml:space="preserve">rf </t>
    </r>
    <r>
      <rPr>
        <sz val="12"/>
        <rFont val="Times"/>
        <family val="1"/>
      </rPr>
      <t xml:space="preserve">  =  0.75% /qtr</t>
    </r>
  </si>
  <si>
    <r>
      <t xml:space="preserve">      </t>
    </r>
    <r>
      <rPr>
        <i/>
        <sz val="12"/>
        <rFont val="Times"/>
        <family val="1"/>
      </rPr>
      <t xml:space="preserve">Short Perspective: </t>
    </r>
  </si>
  <si>
    <r>
      <t>EL</t>
    </r>
    <r>
      <rPr>
        <sz val="12"/>
        <rFont val="Times"/>
        <family val="1"/>
      </rPr>
      <t>[</t>
    </r>
    <r>
      <rPr>
        <i/>
        <sz val="12"/>
        <rFont val="Times"/>
        <family val="1"/>
      </rPr>
      <t>rNPI</t>
    </r>
    <r>
      <rPr>
        <sz val="12"/>
        <rFont val="Times"/>
        <family val="1"/>
      </rPr>
      <t>]    =  2.00% /qtr</t>
    </r>
    <r>
      <rPr>
        <i/>
        <sz val="12"/>
        <rFont val="Times"/>
        <family val="1"/>
      </rPr>
      <t xml:space="preserve"> </t>
    </r>
  </si>
  <si>
    <r>
      <t>ES</t>
    </r>
    <r>
      <rPr>
        <sz val="12"/>
        <rFont val="Times"/>
        <family val="1"/>
      </rPr>
      <t>[</t>
    </r>
    <r>
      <rPr>
        <i/>
        <sz val="12"/>
        <rFont val="Times"/>
        <family val="1"/>
      </rPr>
      <t>rNPI</t>
    </r>
    <r>
      <rPr>
        <sz val="12"/>
        <rFont val="Times"/>
        <family val="1"/>
      </rPr>
      <t xml:space="preserve">]    =   2.00% /qtr </t>
    </r>
  </si>
  <si>
    <r>
      <t>EL</t>
    </r>
    <r>
      <rPr>
        <sz val="12"/>
        <rFont val="Times"/>
        <family val="1"/>
      </rPr>
      <t>[</t>
    </r>
    <r>
      <rPr>
        <i/>
        <sz val="12"/>
        <rFont val="Times"/>
        <family val="1"/>
      </rPr>
      <t>gNPI</t>
    </r>
    <r>
      <rPr>
        <sz val="12"/>
        <rFont val="Times"/>
        <family val="1"/>
      </rPr>
      <t>]    =  0.75% /qtr</t>
    </r>
  </si>
  <si>
    <r>
      <t>ES</t>
    </r>
    <r>
      <rPr>
        <sz val="12"/>
        <rFont val="Times"/>
        <family val="1"/>
      </rPr>
      <t>[</t>
    </r>
    <r>
      <rPr>
        <i/>
        <sz val="12"/>
        <rFont val="Times"/>
        <family val="1"/>
      </rPr>
      <t>gNPI</t>
    </r>
    <r>
      <rPr>
        <sz val="12"/>
        <rFont val="Times"/>
        <family val="1"/>
      </rPr>
      <t xml:space="preserve">]    =  0.55% /qtr </t>
    </r>
  </si>
  <si>
    <r>
      <t>EL</t>
    </r>
    <r>
      <rPr>
        <sz val="12"/>
        <rFont val="Times"/>
        <family val="1"/>
      </rPr>
      <t>[</t>
    </r>
    <r>
      <rPr>
        <i/>
        <sz val="12"/>
        <rFont val="Times"/>
        <family val="1"/>
      </rPr>
      <t>RPNPI</t>
    </r>
    <r>
      <rPr>
        <sz val="12"/>
        <rFont val="Times"/>
        <family val="1"/>
      </rPr>
      <t>] =  1.25% /qtr</t>
    </r>
  </si>
  <si>
    <r>
      <t>ES</t>
    </r>
    <r>
      <rPr>
        <sz val="12"/>
        <rFont val="Times"/>
        <family val="1"/>
      </rPr>
      <t>[</t>
    </r>
    <r>
      <rPr>
        <i/>
        <sz val="12"/>
        <rFont val="Times"/>
        <family val="1"/>
      </rPr>
      <t>RPNPI</t>
    </r>
    <r>
      <rPr>
        <sz val="12"/>
        <rFont val="Times"/>
        <family val="1"/>
      </rPr>
      <t xml:space="preserve">] =  1.25% /qtr </t>
    </r>
  </si>
  <si>
    <r>
      <t>EL</t>
    </r>
    <r>
      <rPr>
        <sz val="12"/>
        <rFont val="Times"/>
        <family val="1"/>
      </rPr>
      <t>[</t>
    </r>
    <r>
      <rPr>
        <i/>
        <sz val="12"/>
        <rFont val="Times"/>
        <family val="1"/>
      </rPr>
      <t>C1</t>
    </r>
    <r>
      <rPr>
        <sz val="12"/>
        <rFont val="Times"/>
        <family val="1"/>
      </rPr>
      <t>] = (0.0075 – (-0.0060))$100</t>
    </r>
  </si>
  <si>
    <r>
      <t>ES</t>
    </r>
    <r>
      <rPr>
        <sz val="12"/>
        <rFont val="Times"/>
        <family val="1"/>
      </rPr>
      <t>[</t>
    </r>
    <r>
      <rPr>
        <i/>
        <sz val="12"/>
        <rFont val="Times"/>
        <family val="1"/>
      </rPr>
      <t>C1</t>
    </r>
    <r>
      <rPr>
        <sz val="12"/>
        <rFont val="Times"/>
        <family val="1"/>
      </rPr>
      <t xml:space="preserve">] = (-0.0055 + (-0.0060))$100 </t>
    </r>
  </si>
  <si>
    <t xml:space="preserve">Because of heterogeneous expectations, </t>
  </si>
  <si>
    <r>
      <t xml:space="preserve">The trade allows both sides to face a positive NPV </t>
    </r>
    <r>
      <rPr>
        <i/>
        <sz val="12"/>
        <rFont val="Times"/>
        <family val="1"/>
      </rPr>
      <t>ex ante</t>
    </r>
    <r>
      <rPr>
        <sz val="12"/>
        <rFont val="Times"/>
        <family val="1"/>
      </rPr>
      <t xml:space="preserve">. </t>
    </r>
  </si>
  <si>
    <r>
      <t xml:space="preserve">Note that even though the </t>
    </r>
    <r>
      <rPr>
        <i/>
        <sz val="12"/>
        <rFont val="Times"/>
        <family val="1"/>
      </rPr>
      <t>expected</t>
    </r>
    <r>
      <rPr>
        <sz val="12"/>
        <rFont val="Times"/>
        <family val="1"/>
      </rPr>
      <t xml:space="preserve"> cash flow is $1.35 for the long position, -$1.15 for the short position, the </t>
    </r>
    <r>
      <rPr>
        <i/>
        <sz val="12"/>
        <rFont val="Times"/>
        <family val="1"/>
      </rPr>
      <t>certainty equivalent</t>
    </r>
    <r>
      <rPr>
        <sz val="12"/>
        <rFont val="Times"/>
        <family val="1"/>
      </rPr>
      <t xml:space="preserve"> cash flow is only $0.10 in both cases. The certainty-equivalence operation actually </t>
    </r>
    <r>
      <rPr>
        <i/>
        <sz val="12"/>
        <rFont val="Times"/>
        <family val="1"/>
      </rPr>
      <t>reverses the sign</t>
    </r>
    <r>
      <rPr>
        <sz val="12"/>
        <rFont val="Times"/>
        <family val="1"/>
      </rPr>
      <t xml:space="preserve"> of the short position cash flow expectation, because the risk in the short position is </t>
    </r>
    <r>
      <rPr>
        <i/>
        <sz val="12"/>
        <rFont val="Times"/>
        <family val="1"/>
      </rPr>
      <t>negative</t>
    </r>
    <r>
      <rPr>
        <sz val="12"/>
        <rFont val="Times"/>
        <family val="1"/>
      </rPr>
      <t xml:space="preserve"> the risk in the underlying index, because the two are perfectly negatively correlated.</t>
    </r>
    <r>
      <rPr>
        <i/>
        <sz val="12"/>
        <rFont val="Times"/>
        <family val="1"/>
      </rPr>
      <t xml:space="preserve"> </t>
    </r>
  </si>
  <si>
    <t xml:space="preserve">Note that you should always employ the market equilibrium risk premium for the underlying index. </t>
  </si>
  <si>
    <t>Same as previous only with exogenous (non-zero NPV) pricing of the swap…</t>
  </si>
  <si>
    <t>Note that "non-equilibrium pricing" (in the later worksheets) refers to the situation in which the underlying index is not a traded commodity always providing equilibrium return expectations - as for example the appraisal-lagged real estate index.</t>
  </si>
  <si>
    <t>This worksheet only demonstrates the cyclical binomial tree we will use for some of the subsequent worksheet comparisons.</t>
  </si>
  <si>
    <t>Ey=</t>
  </si>
  <si>
    <t>per qtr</t>
  </si>
  <si>
    <t>rf=</t>
  </si>
  <si>
    <t>F=</t>
  </si>
  <si>
    <t>rf = riskfree rate</t>
  </si>
  <si>
    <t>F = "fixed leg" paid from long to short.</t>
  </si>
  <si>
    <t>Long position in NPI</t>
  </si>
  <si>
    <t>end of Qtr 1</t>
  </si>
  <si>
    <t>end of Qtr 2</t>
  </si>
  <si>
    <t>=0</t>
  </si>
  <si>
    <t>Today(t)</t>
  </si>
  <si>
    <t>=-NPI(t)</t>
  </si>
  <si>
    <t>=g(t+1)(NPI(t))+Ey(NPI(t))</t>
  </si>
  <si>
    <t>=-g(t+1)(NPI(t))+F(NPI(t))</t>
  </si>
  <si>
    <t>=-g(t+2)(NPI(t))+F(NPI(t))</t>
  </si>
  <si>
    <t>=(F+Ey)NPI(t)</t>
  </si>
  <si>
    <t>This is riskless</t>
  </si>
  <si>
    <t>So equilibrium ==&gt;</t>
  </si>
  <si>
    <t>Independent of Eg expectations because of arbitrage ability.</t>
  </si>
  <si>
    <t>T = number of future periods in the contract</t>
  </si>
  <si>
    <t>INPUT:</t>
  </si>
  <si>
    <t>OUTPUT:</t>
  </si>
  <si>
    <t>T=</t>
  </si>
  <si>
    <t>per period:</t>
  </si>
  <si>
    <t>INPUTS:</t>
  </si>
  <si>
    <t>OUTPUTS:</t>
  </si>
  <si>
    <t>etc . . .</t>
  </si>
  <si>
    <t>Each period riskless (F+Ey)NPI(t)…</t>
  </si>
  <si>
    <t>Hedge Portfolio = Sum</t>
  </si>
  <si>
    <t>Short position in appreciation swap</t>
  </si>
  <si>
    <t>Riskfree interest rate (rf) =</t>
  </si>
  <si>
    <t>rf/period=</t>
  </si>
  <si>
    <t>rV/period =</t>
  </si>
  <si>
    <t>yV/period=</t>
  </si>
  <si>
    <t>V gro/per=</t>
  </si>
  <si>
    <t>sig/period=</t>
  </si>
  <si>
    <t>"p" real prob=</t>
  </si>
  <si>
    <t>"u" =</t>
  </si>
  <si>
    <t>"d" =</t>
  </si>
  <si>
    <r>
      <t>Period length (</t>
    </r>
    <r>
      <rPr>
        <i/>
        <sz val="12"/>
        <rFont val="Arial MT"/>
      </rPr>
      <t>T/n</t>
    </r>
    <r>
      <rPr>
        <sz val="12"/>
        <rFont val="Arial MT"/>
      </rPr>
      <t>) in yrs =</t>
    </r>
  </si>
  <si>
    <r>
      <t>Period (</t>
    </r>
    <r>
      <rPr>
        <i/>
        <sz val="12"/>
        <rFont val="Times New Roman"/>
        <family val="1"/>
      </rPr>
      <t>"j"</t>
    </r>
    <r>
      <rPr>
        <sz val="12"/>
        <rFont val="Times New Roman"/>
        <family val="1"/>
      </rPr>
      <t>):</t>
    </r>
  </si>
  <si>
    <r>
      <t>n</t>
    </r>
    <r>
      <rPr>
        <sz val="12"/>
        <rFont val="Times New Roman"/>
        <family val="1"/>
      </rPr>
      <t xml:space="preserve"> = 12</t>
    </r>
  </si>
  <si>
    <r>
      <t>"down" moves ("</t>
    </r>
    <r>
      <rPr>
        <i/>
        <sz val="12"/>
        <rFont val="Times New Roman"/>
        <family val="1"/>
      </rPr>
      <t>i"):</t>
    </r>
  </si>
  <si>
    <t>g(up)=</t>
  </si>
  <si>
    <t>g(down)=</t>
  </si>
  <si>
    <t>Notional Amt of Trade = V(initial) =</t>
  </si>
  <si>
    <t>Index Value Tree for 12 Periods:</t>
  </si>
  <si>
    <r>
      <t>Index values (</t>
    </r>
    <r>
      <rPr>
        <i/>
        <sz val="12"/>
        <rFont val="Times New Roman"/>
        <family val="1"/>
      </rPr>
      <t xml:space="preserve">"V" </t>
    </r>
    <r>
      <rPr>
        <sz val="12"/>
        <rFont val="Times New Roman"/>
        <family val="1"/>
      </rPr>
      <t>ex-dividend, appreciation only):</t>
    </r>
  </si>
  <si>
    <r>
      <t>Swap Price Costs (</t>
    </r>
    <r>
      <rPr>
        <i/>
        <sz val="12"/>
        <rFont val="Times New Roman"/>
        <family val="1"/>
      </rPr>
      <t>"F"</t>
    </r>
    <r>
      <rPr>
        <sz val="12"/>
        <rFont val="Times New Roman"/>
        <family val="1"/>
      </rPr>
      <t>):</t>
    </r>
  </si>
  <si>
    <t>Swap Value Tree for 12 Period Long Position:</t>
  </si>
  <si>
    <t>Swap secondary mkt value ex dividend (after cash flow current period):</t>
  </si>
  <si>
    <t>Expected Values of Swap Net CF:</t>
  </si>
  <si>
    <t>E[RP]/period=</t>
  </si>
  <si>
    <t>==&gt; CF(up)=</t>
  </si>
  <si>
    <t>==&gt; CF(dn)=</t>
  </si>
  <si>
    <t>Index Total Return (rV) =</t>
  </si>
  <si>
    <t>Index Cash Yield (yV) =</t>
  </si>
  <si>
    <t>Index Volatility/yr (sigma) =</t>
  </si>
  <si>
    <r>
      <t xml:space="preserve">Fixed Leg (spread) = </t>
    </r>
    <r>
      <rPr>
        <b/>
        <i/>
        <sz val="12"/>
        <rFont val="Arial MT"/>
      </rPr>
      <t>F</t>
    </r>
    <r>
      <rPr>
        <b/>
        <sz val="12"/>
        <rFont val="Arial MT"/>
      </rPr>
      <t xml:space="preserve"> = </t>
    </r>
    <r>
      <rPr>
        <b/>
        <i/>
        <sz val="12"/>
        <rFont val="Arial MT"/>
      </rPr>
      <t>"Price" =</t>
    </r>
  </si>
  <si>
    <t>Fixed Leg Obligation Tree for 12 Months:</t>
  </si>
  <si>
    <r>
      <t>Transaction fee (bp/period)</t>
    </r>
    <r>
      <rPr>
        <sz val="12"/>
        <rFont val="Arial MT"/>
      </rPr>
      <t>**</t>
    </r>
  </si>
  <si>
    <t>=+NPI(t)/(1+rf)^2</t>
  </si>
  <si>
    <t>Borrow risklessly 2 periods zero-coupon</t>
  </si>
  <si>
    <t>=g(t+2)(NPI(t))+Ey(NPI(t))+NPI(t)</t>
  </si>
  <si>
    <t>=-(1-1/(1+rf)^2)NPI(t)</t>
  </si>
  <si>
    <r>
      <t xml:space="preserve">Borrow risklessly </t>
    </r>
    <r>
      <rPr>
        <i/>
        <sz val="10"/>
        <rFont val="Arial"/>
        <family val="2"/>
      </rPr>
      <t>T</t>
    </r>
    <r>
      <rPr>
        <sz val="10"/>
        <rFont val="Arial"/>
      </rPr>
      <t xml:space="preserve"> periods zero-coupon</t>
    </r>
  </si>
  <si>
    <r>
      <t>=+NPI(t)/(1+rf)^</t>
    </r>
    <r>
      <rPr>
        <i/>
        <sz val="10"/>
        <rFont val="Arial"/>
        <family val="2"/>
      </rPr>
      <t>T</t>
    </r>
  </si>
  <si>
    <r>
      <t xml:space="preserve">end of Qtr </t>
    </r>
    <r>
      <rPr>
        <i/>
        <sz val="10"/>
        <rFont val="Arial"/>
        <family val="2"/>
      </rPr>
      <t>T</t>
    </r>
  </si>
  <si>
    <r>
      <t>=g(</t>
    </r>
    <r>
      <rPr>
        <i/>
        <sz val="10"/>
        <rFont val="Arial"/>
        <family val="2"/>
      </rPr>
      <t>T</t>
    </r>
    <r>
      <rPr>
        <sz val="10"/>
        <rFont val="Arial"/>
      </rPr>
      <t>)(NPI(t))+Ey(NPI(t))+NPI(t)</t>
    </r>
  </si>
  <si>
    <r>
      <t>=-g(</t>
    </r>
    <r>
      <rPr>
        <i/>
        <sz val="10"/>
        <rFont val="Arial"/>
        <family val="2"/>
      </rPr>
      <t>T</t>
    </r>
    <r>
      <rPr>
        <sz val="10"/>
        <rFont val="Arial"/>
      </rPr>
      <t>)(NPI(t))+F(NPI(t))</t>
    </r>
  </si>
  <si>
    <r>
      <t>=-(1-1/(1+rf)^</t>
    </r>
    <r>
      <rPr>
        <i/>
        <sz val="10"/>
        <rFont val="Arial"/>
        <family val="2"/>
      </rPr>
      <t>T</t>
    </r>
    <r>
      <rPr>
        <sz val="10"/>
        <rFont val="Arial"/>
      </rPr>
      <t>)NPI(t)</t>
    </r>
  </si>
  <si>
    <t>So valuation ==&gt;</t>
  </si>
  <si>
    <t>NPV(short) as % of Notional Trade</t>
  </si>
  <si>
    <t>NPV(long) as % of Notional Trade</t>
  </si>
  <si>
    <t>inf</t>
  </si>
  <si>
    <t>NPV(long)=</t>
  </si>
  <si>
    <t>NPV(short)=</t>
  </si>
  <si>
    <t>Continous time certainty equivalent valuation:</t>
  </si>
  <si>
    <t>Qtr:</t>
  </si>
  <si>
    <t>E[CF]</t>
  </si>
  <si>
    <t>CEQ[CF]</t>
  </si>
  <si>
    <t>PV[CEQ]</t>
  </si>
  <si>
    <t>Period:</t>
  </si>
  <si>
    <t>Enter constants &amp; up-front parameters:</t>
  </si>
  <si>
    <t>Period</t>
  </si>
  <si>
    <t>Output (values):</t>
  </si>
  <si>
    <t>Resulting parameter output by period:</t>
  </si>
  <si>
    <t>Three valuation methods, equilibrium pricing of the index* (12 periods, appreciation swap long position)…</t>
  </si>
  <si>
    <r>
      <t>*I</t>
    </r>
    <r>
      <rPr>
        <sz val="10"/>
        <rFont val="Times New Roman"/>
        <family val="1"/>
      </rPr>
      <t>nvestor assumes his own expectations are equilibrium, hence determine market risk premium as rV-rf. e.g.: non-zero NPV if mkt or opposite party holds rf or yV beliefs different from investor (inputs).</t>
    </r>
  </si>
  <si>
    <t>Continuous Time CEQ Valuation NPV =</t>
  </si>
  <si>
    <t>Swap NPV:</t>
  </si>
  <si>
    <t>Binomial CEQ Valuation =</t>
  </si>
  <si>
    <r>
      <t xml:space="preserve">=NPV of trade @ Time 0 </t>
    </r>
    <r>
      <rPr>
        <sz val="11"/>
        <rFont val="Arial MT"/>
      </rPr>
      <t>(based on input investor expectations)</t>
    </r>
    <r>
      <rPr>
        <sz val="12"/>
        <rFont val="Arial MT"/>
      </rPr>
      <t>.</t>
    </r>
  </si>
  <si>
    <t>Continuous Time CEQ Valuation =</t>
  </si>
  <si>
    <t>Arbitrage Formula Valuation =</t>
  </si>
  <si>
    <t>Enter Projected Index Total Return per annum rate:</t>
  </si>
  <si>
    <t xml:space="preserve">   Short Position NPV =</t>
  </si>
  <si>
    <t>Arbitrage Formula Valuation:</t>
  </si>
  <si>
    <t>Average CF/period (long) =</t>
  </si>
  <si>
    <t>&lt;== Equilibrium Price.</t>
  </si>
  <si>
    <t>&lt;== Exogenous Price.</t>
  </si>
  <si>
    <t>Equilibrium (0-NPV) pricing of swap…</t>
  </si>
  <si>
    <t>Exogenous (non-zero NPV) pricing of swap…</t>
  </si>
  <si>
    <t>Note: Same equilibrium pricing rule applies.</t>
  </si>
  <si>
    <t>Note: Swap value independent of projected index returns. (Because of equilibrium pricing of the index.)</t>
  </si>
  <si>
    <r>
      <t xml:space="preserve">** Applies to each side. </t>
    </r>
    <r>
      <rPr>
        <sz val="10"/>
        <rFont val="Times New Roman"/>
        <family val="1"/>
      </rPr>
      <t>Assumes no fee paid at Time 0 (time of transaction).</t>
    </r>
  </si>
  <si>
    <t>Long Swap:</t>
  </si>
  <si>
    <t>Short Swap:</t>
  </si>
  <si>
    <t>==&gt; Avg V gro/per =</t>
  </si>
  <si>
    <t>==&gt; Eg/Per:</t>
  </si>
  <si>
    <t>Equilibrium pricing of the index (with fees for the swap)* (12 periods, appreciation swap)…</t>
  </si>
  <si>
    <t>Equilibrium pricing of the index (with fees for the swap)*, Different yV input represents short investor's heterogeneous expectations.</t>
  </si>
  <si>
    <t>Risk Premium per annum (E[RP])=</t>
  </si>
  <si>
    <t>Note: Swap value dependent on projected index returns. (Because of non-equilibrium pricing of the index.)</t>
  </si>
  <si>
    <t>Exogenous pricing of swap. Here approx zero-NPV using equilibr pricing formula…</t>
  </si>
  <si>
    <t>&lt;== Exogenous Price, but here near zero-NPV for long position, using equilibrium pricing formula.</t>
  </si>
  <si>
    <t>&lt;== Arbitrage formula not valid here under non-equilibrium pricing of the index.</t>
  </si>
  <si>
    <t>&lt;== Exogenous price: Here at zero-NPV level for long position if the index were priced at equilibrium.</t>
  </si>
  <si>
    <t>Note how super-normal return expectations for index provides positive NPV to swap (long position) if swap price does not respond to the excess ex ante returns in the index.</t>
  </si>
  <si>
    <t>Note: Swap value dependent on projected index returns. (Because of non-equilibrium pricing of the index.) Here pricing of swap as of the index were at equilibrium (ignoring index lag) allows swap long position to obtain positive NPV.</t>
  </si>
  <si>
    <t>Exogenous pricing of swap.</t>
  </si>
  <si>
    <t>State Probabilities Tree for 12 Periods:</t>
  </si>
  <si>
    <t>Checking sum:</t>
  </si>
  <si>
    <t>Per.12 Val:</t>
  </si>
  <si>
    <t>Index Expected Value as of 0:</t>
  </si>
  <si>
    <t>State Conditional Values X Uncondl Probabilities (for computing uncondl expected values by period):</t>
  </si>
  <si>
    <t>Sum = Unconditional Expected Value:</t>
  </si>
  <si>
    <t>Implied appreciation return by period:</t>
  </si>
  <si>
    <t>==&gt; Eg/qtr:</t>
  </si>
  <si>
    <t>From Tree:</t>
  </si>
  <si>
    <t>Demonstration of Binomial Value Tree for Index (12 periods, capital appreciation by period)…</t>
  </si>
  <si>
    <t>Input Ann Er:</t>
  </si>
  <si>
    <t>Output Qtr Eg:</t>
  </si>
  <si>
    <t>Implied Projected Index Value Level by Period (from tree):</t>
  </si>
  <si>
    <t>Reverse Values</t>
  </si>
  <si>
    <t>Per.12 Probs:</t>
  </si>
  <si>
    <t>Reverse Probs:</t>
  </si>
  <si>
    <t>For Chart up Top…</t>
  </si>
  <si>
    <t>Output Val:</t>
  </si>
  <si>
    <t>&lt;== Note that deriv price &amp; value remains independent of index volatility, even with non-equilibrium index pricing.</t>
  </si>
  <si>
    <t>&lt;== Note that deriv price &amp; value remains independent of index volatility, even with non-equilibrium index pricing (see binomial result in "Meth Compar" sheet).</t>
  </si>
  <si>
    <t>Three valuation methods, non-equilibrium pricing of the index* (12 periods, appreciation swap long position)…</t>
  </si>
  <si>
    <r>
      <t xml:space="preserve">&lt;== Long Side Zero-NPV Price. </t>
    </r>
    <r>
      <rPr>
        <b/>
        <sz val="12"/>
        <rFont val="Arial MT"/>
      </rPr>
      <t>Note: With fees long &amp; short sides no longer agree on zero-NPV price…</t>
    </r>
  </si>
  <si>
    <r>
      <t xml:space="preserve">&lt;== Short Side Zero-NPV Price. </t>
    </r>
    <r>
      <rPr>
        <b/>
        <sz val="12"/>
        <rFont val="Arial MT"/>
      </rPr>
      <t>Note difference from previous sheet</t>
    </r>
  </si>
  <si>
    <r>
      <t xml:space="preserve">&lt;== Short Side Zero-NPV Price. </t>
    </r>
    <r>
      <rPr>
        <b/>
        <sz val="12"/>
        <rFont val="Arial MT"/>
      </rPr>
      <t>With heterogeneous expectations betw short &amp; long sides, a price satisfactory to both sides can be found.</t>
    </r>
  </si>
  <si>
    <r>
      <t>*I</t>
    </r>
    <r>
      <rPr>
        <sz val="10"/>
        <rFont val="Times New Roman"/>
        <family val="1"/>
      </rPr>
      <t>nvestor assumes his own expectation for the underlying index risk premium (input below) is the market equilibrium requirement, hence this RP determines the market value of the swap. If the investor's belief about the equilibrium RP for the index differs from the market's or the opposite parties, then a non-zero NPV trading price can exist.</t>
    </r>
  </si>
  <si>
    <t>Note that the equilibrium pricing condition for the swap (used here) gives an approximate but not exact zero-NPV price for the swap when the index growth expectations are non-constant and the index is not priced at equilibrium.</t>
  </si>
  <si>
    <t>Ey = expected income return of NPI (assumed constant &amp; riskless).</t>
  </si>
  <si>
    <t>Arbitrage Model (assume can trade NPI directly):</t>
  </si>
  <si>
    <t>This workbook is meant strictly for educational use. No liability is assumed for the content or usage of this educational tool.</t>
  </si>
  <si>
    <t>The following worksheets develop and explicate the pricing and evaluation procedures for the real estate index return swap derivatives discussed in Section 26.3 of the printed text of Chapter 26.</t>
  </si>
  <si>
    <t xml:space="preserve">Southern would be taking what could be called a “partially covered short” position, since they already own real estate sufficient to back their obligation to Littleton under the futures contract.[1] Southern might view themselves as effectively replacing the appreciation return on $100 million of their property holdings with the riskless fixed leg of the future contract, while retaining the income component of their real estate return. The result would be an investment of $100 million with the risk characteristics of a default-free short-term bond (again because there is effectively very little risk in the income return on component of a diversified portfolio of core real estate). </t>
  </si>
  <si>
    <t xml:space="preserve">From these perspectives, both sides need to get a fair ex ante return expectation as if they were making the investments we have just described. </t>
  </si>
  <si>
    <t>Let:</t>
  </si>
  <si>
    <t>Then from our equilibrium reasoning above, Littleton’s perspective, they must face an expected return such that:[2]</t>
  </si>
  <si>
    <t>(3a)</t>
  </si>
  <si>
    <t>And from Southern’s perspective, they must face an expected return such that:</t>
  </si>
  <si>
    <t>(3b)</t>
  </si>
  <si>
    <t>(4a)</t>
  </si>
  <si>
    <t>Now suppose first that both parties share the same expectations, that all relevant returns will be identical to the NPI:</t>
  </si>
  <si>
    <t>Then (4a) reduces to:</t>
  </si>
  <si>
    <t>(4b)</t>
  </si>
  <si>
    <t>[1] Southern is not completely covered, because their real estate will not perform identically to the NPI. However, it is likely that Southern’s real estate, being reasonably well diversified and of the same general type as what is reflected in the NPI (institutional core property), will be highly correlated with the NPI.</t>
  </si>
  <si>
    <t>[2] We ignore here for simplicity anythe investment bank’s fee. If there is such an explicity fee then  here for simplicity, but each party’s return expectation would actually have to subtract that fee. If the bank is compensated simply by a spread between the fixed-leg agreed by the parties, then the fixed-leg value F in these formulas will be algebraically greater (possibly less negative) for the long party than for the short party.</t>
  </si>
  <si>
    <t>[3] It may seem counterintuitive that F would have a negative value, implying that the long position will receive not only the NPI appreciation return (when it is positive) but also a fixed amount each quarter. But this is because the swap is only for the appreciation component, not the total return. If the contract is written on the NCREIF total return instead of just the appreciation, the general pricing condition (excluding fees) is that F must equal the riskfree rate (which of course is positive), plus on the long side any extra that party is willing to pay to obtain the benefits of the swap (inexpensive access to a diversified investment in real estate without fund management fees), or minus on the short side any amount that party is willing to pay for the efficient portfolio rebalancing or hedge (insurance against real estate market risk) services that the swap provides.</t>
  </si>
  <si>
    <t>[4] Recall that with a negative F, the magnitude of F is actually received by the long position, paid by the short position.</t>
  </si>
  <si>
    <t>[5] The above pricing analysis assumed covered positions. Identical pricing and valuation results are obtained without such assumption using certainty-equivalence DCF valuation as described in Chapter 10 Appendix C, or using arbitrage valuation. (See the Chapter 26 “Arbitrage Pricing” Excel® file on the CD accompanying this book for a complete elaboration of the arbitrage and certainty equivalence methods applied to real estate swaps.)The model described here is just one of several possible pricing models. For example, assume that neither party is covered at all. The result assuming each side views themselves as requiring a return as if they were actually making the notional investment would be that F must lie between (in the absence of fees):</t>
  </si>
  <si>
    <r>
      <t>·</t>
    </r>
    <r>
      <rPr>
        <sz val="7"/>
        <rFont val="Times New Roman"/>
        <family val="1"/>
      </rPr>
      <t xml:space="preserve">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&amp;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 Littleton’s &amp; Southern’s expectations (respectively) of the NPI’s average quarterly appreciation return over the contract horizon.</t>
    </r>
  </si>
  <si>
    <r>
      <t>·</t>
    </r>
    <r>
      <rPr>
        <sz val="7"/>
        <rFont val="Times New Roman"/>
        <family val="1"/>
      </rPr>
      <t xml:space="preserve">        </t>
    </r>
    <r>
      <rPr>
        <i/>
        <sz val="12"/>
        <rFont val="Times New Roman"/>
        <family val="1"/>
      </rPr>
      <t>E</t>
    </r>
    <r>
      <rPr>
        <i/>
        <vertAlign val="superscript"/>
        <sz val="12"/>
        <rFont val="Times New Roman"/>
        <family val="1"/>
      </rPr>
      <t>S</t>
    </r>
    <r>
      <rPr>
        <sz val="12"/>
        <rFont val="Times New Roman"/>
        <family val="1"/>
      </rPr>
      <t>[</t>
    </r>
    <r>
      <rPr>
        <i/>
        <sz val="12"/>
        <rFont val="Times New Roman"/>
        <family val="1"/>
      </rPr>
      <t>y</t>
    </r>
    <r>
      <rPr>
        <i/>
        <vertAlign val="subscript"/>
        <sz val="12"/>
        <rFont val="Times New Roman"/>
        <family val="1"/>
      </rPr>
      <t>S</t>
    </r>
    <r>
      <rPr>
        <sz val="12"/>
        <rFont val="Times New Roman"/>
        <family val="1"/>
      </rPr>
      <t>] = Southern’s expectation of the income return component of their covering real estate portfolio, assumed effectively riskless.</t>
    </r>
  </si>
  <si>
    <r>
      <t>·</t>
    </r>
    <r>
      <rPr>
        <sz val="7"/>
        <rFont val="Times New Roman"/>
        <family val="1"/>
      </rPr>
      <t xml:space="preserve">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y</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S</t>
    </r>
    <r>
      <rPr>
        <sz val="12"/>
        <rFont val="Times New Roman"/>
        <family val="1"/>
      </rPr>
      <t>]  =  Southern’s expected total return on their covering real estate portfolio over the contract horizon.</t>
    </r>
  </si>
  <si>
    <r>
      <t>·</t>
    </r>
    <r>
      <rPr>
        <sz val="7"/>
        <rFont val="Times New Roman"/>
        <family val="1"/>
      </rPr>
      <t xml:space="preserve">        </t>
    </r>
    <r>
      <rPr>
        <i/>
        <sz val="12"/>
        <rFont val="Times New Roman"/>
        <family val="1"/>
      </rPr>
      <t>r</t>
    </r>
    <r>
      <rPr>
        <i/>
        <vertAlign val="subscript"/>
        <sz val="12"/>
        <rFont val="Times New Roman"/>
        <family val="1"/>
      </rPr>
      <t>f</t>
    </r>
    <r>
      <rPr>
        <sz val="12"/>
        <rFont val="Times New Roman"/>
        <family val="1"/>
      </rPr>
      <t xml:space="preserve"> = The riskfree rate (T-bills) over the contract horizon.</t>
    </r>
  </si>
  <si>
    <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r</t>
    </r>
    <r>
      <rPr>
        <i/>
        <vertAlign val="subscript"/>
        <sz val="12"/>
        <rFont val="Times New Roman"/>
        <family val="1"/>
      </rPr>
      <t>f</t>
    </r>
    <r>
      <rPr>
        <i/>
        <sz val="12"/>
        <rFont val="Times New Roman"/>
        <family val="1"/>
      </rPr>
      <t xml:space="preserve"> +</t>
    </r>
    <r>
      <rPr>
        <sz val="12"/>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</si>
  <si>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F</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r</t>
    </r>
    <r>
      <rPr>
        <i/>
        <vertAlign val="subscript"/>
        <sz val="12"/>
        <rFont val="Times New Roman"/>
        <family val="1"/>
      </rPr>
      <t>f</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</si>
  <si>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</si>
  <si>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and</t>
    </r>
  </si>
  <si>
    <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y</t>
    </r>
    <r>
      <rPr>
        <i/>
        <vertAlign val="subscript"/>
        <sz val="12"/>
        <rFont val="Times New Roman"/>
        <family val="1"/>
      </rPr>
      <t>NPI</t>
    </r>
    <r>
      <rPr>
        <sz val="12"/>
        <rFont val="Times New Roman"/>
        <family val="1"/>
      </rPr>
      <t>].</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</si>
  <si>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</si>
  <si>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</si>
  <si>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 xml:space="preserve"> </t>
    </r>
    <r>
      <rPr>
        <sz val="12"/>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</si>
  <si>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y</t>
    </r>
    <r>
      <rPr>
        <i/>
        <vertAlign val="subscript"/>
        <sz val="12"/>
        <rFont val="Times New Roman"/>
        <family val="1"/>
      </rPr>
      <t>NPI</t>
    </r>
    <r>
      <rPr>
        <sz val="12"/>
        <rFont val="Times New Roman"/>
        <family val="1"/>
      </rPr>
      <t>]</t>
    </r>
  </si>
  <si>
    <t>&lt;== Equlibrium risk premium in index must be added now as an input for the equilibrium pricing model. If this equals the index expected total return minus the riskfree rate, then the index is priced at equilibrium and the Arbitrage and Equilibrium Pricing models will give identical results.</t>
  </si>
  <si>
    <t>The first three tabs on the left develop the Arbitrage Pricing Model, consistent with the "Futures-Spot Parity Theorem" of classical finance.</t>
  </si>
  <si>
    <t>The remaining worksheets show numerical examples of the application of both the arbitrage and the equilibrium pricing methods, and point out the conditions under which the arbitrage model fails to give the correct answer given by the equilibrium model.</t>
  </si>
  <si>
    <t>The next two worksheets farther to the right (tabs 4 &amp; 5) develop and apply the equilibrium price model, which in the context of real estate index derivatives is a more general model than the arbitrage model.</t>
  </si>
  <si>
    <t>Arbitrage valuation of NPI appreciation future, 2 future periods (ignore fees &amp; transaction costs)… (Relates to Geltner-Miller 2nd Edition, Section 26.3.1.)</t>
  </si>
  <si>
    <t xml:space="preserve">Arbitrage valuation of NPI appreciation future, T future periods (ignore fees &amp; transaction costs)… </t>
  </si>
  <si>
    <t>This and the subsequent worksheets compare three valuation methods: The arbitrage formula of tab 3; and two implementation templates of the equilibrium model of tab 4: (i) discrete time recursive one-period-at-a-time application in a binomial model of the index value; and (ii) direct application of the CEQ DCF formula of tab 5 in continuous time.</t>
  </si>
  <si>
    <t>Note that with equilibrium pricing of the index, the swap value and swap equilibrium (zero-NPV) price are independent of index return projections (hence independent of swap cash flow projection) and also independent of index volatility. This is because the index price level reflects these parameters, and the ability to arbitrage or effectively cover derivative positions offsets the cash flow effects.</t>
  </si>
  <si>
    <t>Zero-NPV price of swap for long position… Fees here act like "bid-ask spread", but here the swap is priced based on homogeneous expectations: assumes the two parties have the same expectations about index and real estate return and risk.</t>
  </si>
  <si>
    <t>Zero-NPV price of swap for short position… Same as previous tab only now priced for short side.</t>
  </si>
  <si>
    <t>"==&gt; Equilibrium E[r] for index would be =</t>
  </si>
  <si>
    <t>&lt;== See what happens when you put this rate into cell B4.</t>
  </si>
  <si>
    <t>Zero-NPV price of swap for short position… Compare this to tab 12: Same price can satisfy both parties if they have compatible heterogeneous expectations.</t>
  </si>
  <si>
    <t>Non-Equilibrium (lagging index) pricing of the index (with fees for the swap)* (12 periods, appreciation swap)… Here we allow the index expected returns to differ from what they would be if the index traded directly in an efficient market, that is, index expected returns differ from what is warranted given the amount of risk in the index.</t>
  </si>
  <si>
    <t>Non-Equilibrium (lagging index) pricing of the index (with fees for the swap)* (12 periods, appreciation swap)… Same as previous tab only no cycle. Note how super-(or sub-)normal return expectations for index provide positive(or negative) NPV to swap long position (opposite to short) if swap price does not respond to the excess ex ante returns in the index (e.g., if swap were priced by the arbitrage-based formula).</t>
  </si>
  <si>
    <t>Non-Equilibrium (lagging index) pricing of the index (with fees for the swap)* (12 periods, appreciation swap)… Same as previous tab, only here we've entered an index expectation series (B4:B15) that is BELOW the equilibrium expectation for the amount of risk that is in the index.</t>
  </si>
  <si>
    <t>Derivation of the general real estate index appreciation-vs-fixed swap equilibrium price, based on analysis of covered positions… (See Geltner &amp; Fisher, "Pricing and index considerations in commercial real estate derivatives." Journal of Portfolio Management, Special Real Estate
Issue (2007))</t>
  </si>
  <si>
    <r>
      <t>Suppose trading NCREIF Property Index (NPI) appreciation return. How will Littleton (long position) and Southern (short position) agree to the terms of their trade? This will depend on their perceptions and objectives, and the degree of pressure each side is under. But if each side is viewing the deal as if it were an actual investment, we can easily see the basic principle. Littleton would view themselves as effectively making an investment that has the risk characteristics of the NPI (because almost all of the quarterly risk is in the appreciation component), backed by a portion of their bond portfolio equal to the notional amount of the swap invested in riskfree bonds which they would use to cover the fixed-leg obligation. Their expected return on the overall “covered” position would equal the expected appreciation component of the NPI over the contract horizon (note that this would not includ</t>
    </r>
    <r>
      <rPr>
        <strike/>
        <sz val="12"/>
        <rFont val="Times New Roman"/>
        <family val="1"/>
      </rPr>
      <t>ing</t>
    </r>
    <r>
      <rPr>
        <sz val="12"/>
        <rFont val="Times New Roman"/>
        <family val="1"/>
      </rPr>
      <t xml:space="preserve"> the NCREIF income return component), minus the fixed leg, plus the riskfree rate on their bond cover. </t>
    </r>
  </si>
  <si>
    <t>Demonstration of certainty-equivalence discounting (CEQ - as presented in Appendix 10C (on the book's CD) of Geltner-Miller 3rd-Edition) as a general method for pricing and valuing real estate index swap contracts…</t>
  </si>
  <si>
    <t>This workbook is meant to accompany "Commercial Real Estate Analysis &amp; Investments", 3rdEdition, by D.Geltner &amp; N.Miller, © OnCourse Publishing Co.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</si>
</sst>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7" formatCode="&quot;$&quot;#,##0.00_);\(&quot;$&quot;#,##0.00\)"/>
    <numFmt numFmtId="164" formatCode="0.0000%"/>
    <numFmt numFmtId="165" formatCode="General_)"/>
    <numFmt numFmtId="166" formatCode="&quot;$&quot;#,##0.00"/>
    <numFmt numFmtId="168" formatCode="&quot;$&quot;#,##0.0000"/>
    <numFmt numFmtId="169" formatCode="&quot;$&quot;#,##0"/>
    <numFmt numFmtId="170" formatCode="0.0000"/>
    <numFmt numFmtId="171" formatCode="0.00000"/>
    <numFmt numFmtId="176" formatCode="0.0%"/>
    <numFmt numFmtId="177" formatCode="&quot;$&quot;#,##0.00000"/>
    <numFmt numFmtId="190" formatCode="0.00000000"/>
    <numFmt numFmtId="191" formatCode="0.000%"/>
    <numFmt numFmtId="192" formatCode="0.000000%"/>
  </numFmts>
  <fonts count="33">
    <font>
      <sz val="10"/>
      <name val="Arial"/>
    </font>
    <font>
      <u/>
      <sz val="10"/>
      <color indexed="12"/>
      <name val="Arial"/>
      <family val="2"/>
    </font>
    <font>
      <sz val="12"/>
      <name val="Arial MT"/>
    </font>
    <font>
      <sz val="8"/>
      <name val="Arial MT"/>
    </font>
    <font>
      <b/>
      <sz val="12"/>
      <name val="Arial MT"/>
    </font>
    <font>
      <b/>
      <i/>
      <sz val="12"/>
      <name val="Arial MT"/>
    </font>
    <font>
      <i/>
      <sz val="12"/>
      <name val="Arial MT"/>
    </font>
    <font>
      <sz val="12"/>
      <name val="Times New Roman"/>
      <family val="1"/>
    </font>
    <font>
      <i/>
      <sz val="12"/>
      <name val="Times New Roman"/>
      <family val="1"/>
    </font>
    <font>
      <b/>
      <sz val="12"/>
      <color indexed="10"/>
      <name val="Arial MT"/>
    </font>
    <font>
      <sz val="10"/>
      <name val="Arial MT"/>
    </font>
    <font>
      <b/>
      <sz val="12"/>
      <name val="Arial"/>
      <family val="2"/>
    </font>
    <font>
      <sz val="10"/>
      <name val="Times New Roman"/>
      <family val="1"/>
    </font>
    <font>
      <sz val="11"/>
      <name val="Arial MT"/>
    </font>
    <font>
      <i/>
      <sz val="10"/>
      <name val="Arial"/>
      <family val="2"/>
    </font>
    <font>
      <sz val="11"/>
      <name val="Times New Roman"/>
      <family val="1"/>
    </font>
    <font>
      <b/>
      <sz val="10"/>
      <name val="Arial MT"/>
    </font>
    <font>
      <sz val="8"/>
      <name val="Arial"/>
      <family val="2"/>
    </font>
    <font>
      <i/>
      <vertAlign val="subscript"/>
      <sz val="12"/>
      <name val="Times New Roman"/>
      <family val="1"/>
    </font>
    <font>
      <vertAlign val="superscript"/>
      <sz val="12"/>
      <name val="Times New Roman"/>
      <family val="1"/>
    </font>
    <font>
      <i/>
      <vertAlign val="superscript"/>
      <sz val="12"/>
      <name val="Times New Roman"/>
      <family val="1"/>
    </font>
    <font>
      <strike/>
      <sz val="12"/>
      <name val="Times New Roman"/>
      <family val="1"/>
    </font>
    <font>
      <sz val="7"/>
      <name val="Times New Roman"/>
      <family val="1"/>
    </font>
    <font>
      <i/>
      <strike/>
      <sz val="10"/>
      <name val="Times New Roman"/>
      <family val="1"/>
    </font>
    <font>
      <strike/>
      <sz val="10"/>
      <name val="Times New Roman"/>
      <family val="1"/>
    </font>
    <font>
      <sz val="12"/>
      <name val="Times"/>
      <family val="1"/>
    </font>
    <font>
      <i/>
      <sz val="12"/>
      <name val="Times"/>
      <family val="1"/>
    </font>
    <font>
      <i/>
      <sz val="8"/>
      <name val="Times"/>
      <family val="1"/>
    </font>
    <font>
      <sz val="12"/>
      <name val="Arial"/>
      <family val="2"/>
    </font>
    <font>
      <sz val="10"/>
      <name val="Arial"/>
      <family val="2"/>
    </font>
    <font>
      <sz val="10"/>
      <name val="Arial Unicode MS"/>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s>
  <borders count="2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165" fontId="2" fillId="0" borderId="0"/>
  </cellStyleXfs>
  <cellXfs count="273">
    <xf numFmtId="0" fontId="0" fillId="0" borderId="0" xfId="0"/>
    <xf numFmtId="0" fontId="0" fillId="0" borderId="0" xfId="0" quotePrefix="1"/>
    <xf numFmtId="0" fontId="0" fillId="0" borderId="1" xfId="0" applyBorder="1"/>
    <xf numFmtId="0" fontId="0" fillId="0" borderId="1" xfId="0" quotePrefix="1" applyBorder="1"/>
    <xf numFmtId="0" fontId="0" fillId="0" borderId="0" xfId="0" quotePrefix="1" applyFill="1" applyBorder="1"/>
    <xf numFmtId="0" fontId="0" fillId="0" borderId="0" xfId="0" applyFill="1" applyBorder="1"/>
    <xf numFmtId="0" fontId="0" fillId="0" borderId="0" xfId="0" applyAlignment="1">
      <alignment horizontal="right"/>
    </xf>
    <xf numFmtId="0" fontId="0" fillId="2" borderId="0" xfId="0" applyFill="1"/>
    <xf numFmtId="0" fontId="0" fillId="2" borderId="2" xfId="0" applyFill="1" applyBorder="1"/>
    <xf numFmtId="10" fontId="0" fillId="2" borderId="0" xfId="0" applyNumberFormat="1" applyFill="1"/>
    <xf numFmtId="10" fontId="0" fillId="2" borderId="2" xfId="0" applyNumberFormat="1" applyFill="1" applyBorder="1"/>
    <xf numFmtId="0" fontId="0" fillId="2" borderId="1" xfId="0" applyFill="1" applyBorder="1"/>
    <xf numFmtId="10" fontId="0" fillId="2" borderId="1" xfId="0" applyNumberFormat="1" applyFill="1" applyBorder="1"/>
    <xf numFmtId="10" fontId="0" fillId="2" borderId="3" xfId="0" applyNumberFormat="1" applyFill="1" applyBorder="1"/>
    <xf numFmtId="0" fontId="0" fillId="3" borderId="0" xfId="0" applyFill="1"/>
    <xf numFmtId="10" fontId="0" fillId="3" borderId="0" xfId="0" applyNumberFormat="1" applyFill="1"/>
    <xf numFmtId="10" fontId="0" fillId="3" borderId="2" xfId="0" applyNumberFormat="1" applyFill="1" applyBorder="1"/>
    <xf numFmtId="0" fontId="0" fillId="3" borderId="0" xfId="0" applyFill="1" applyBorder="1"/>
    <xf numFmtId="10" fontId="0" fillId="3" borderId="0" xfId="0" applyNumberFormat="1" applyFill="1" applyBorder="1"/>
    <xf numFmtId="0" fontId="0" fillId="2" borderId="3" xfId="0" applyFill="1" applyBorder="1"/>
    <xf numFmtId="0" fontId="0" fillId="0" borderId="0" xfId="0" applyAlignment="1">
      <alignment horizontal="left"/>
    </xf>
    <xf numFmtId="165" fontId="4" fillId="0" borderId="0" xfId="2" applyFont="1"/>
    <xf numFmtId="165" fontId="2" fillId="0" borderId="0" xfId="2"/>
    <xf numFmtId="10" fontId="2" fillId="0" borderId="0" xfId="2" applyNumberFormat="1" applyFill="1" applyBorder="1"/>
    <xf numFmtId="165" fontId="2" fillId="0" borderId="0" xfId="2" applyFill="1" applyBorder="1"/>
    <xf numFmtId="165" fontId="5" fillId="4" borderId="4" xfId="2" applyFont="1" applyFill="1" applyBorder="1"/>
    <xf numFmtId="165" fontId="5" fillId="5" borderId="4" xfId="2" applyFont="1" applyFill="1" applyBorder="1"/>
    <xf numFmtId="165" fontId="2" fillId="5" borderId="5" xfId="2" applyFill="1" applyBorder="1"/>
    <xf numFmtId="10" fontId="2" fillId="5" borderId="5" xfId="2" applyNumberFormat="1" applyFill="1" applyBorder="1"/>
    <xf numFmtId="10" fontId="2" fillId="5" borderId="6" xfId="2" applyNumberFormat="1" applyFill="1" applyBorder="1"/>
    <xf numFmtId="165" fontId="2" fillId="0" borderId="0" xfId="2" applyFill="1" applyBorder="1" applyAlignment="1">
      <alignment horizontal="right"/>
    </xf>
    <xf numFmtId="165" fontId="2" fillId="4" borderId="7" xfId="2" applyFill="1" applyBorder="1"/>
    <xf numFmtId="165" fontId="2" fillId="5" borderId="0" xfId="2" applyFill="1" applyBorder="1"/>
    <xf numFmtId="10" fontId="2" fillId="5" borderId="0" xfId="2" applyNumberFormat="1" applyFill="1" applyBorder="1"/>
    <xf numFmtId="165" fontId="2" fillId="0" borderId="0" xfId="2" applyBorder="1"/>
    <xf numFmtId="10" fontId="2" fillId="4" borderId="0" xfId="2" applyNumberFormat="1" applyFill="1" applyBorder="1"/>
    <xf numFmtId="10" fontId="2" fillId="5" borderId="8" xfId="2" applyNumberFormat="1" applyFill="1" applyBorder="1"/>
    <xf numFmtId="165" fontId="2" fillId="0" borderId="0" xfId="2" applyFill="1"/>
    <xf numFmtId="170" fontId="2" fillId="0" borderId="0" xfId="2" applyNumberFormat="1" applyFill="1" applyBorder="1"/>
    <xf numFmtId="170" fontId="2" fillId="5" borderId="0" xfId="2" applyNumberFormat="1" applyFill="1" applyBorder="1"/>
    <xf numFmtId="166" fontId="2" fillId="0" borderId="0" xfId="2" applyNumberFormat="1" applyFill="1" applyBorder="1"/>
    <xf numFmtId="170" fontId="2" fillId="5" borderId="0" xfId="2" applyNumberFormat="1" applyFill="1" applyBorder="1" applyAlignment="1">
      <alignment horizontal="right"/>
    </xf>
    <xf numFmtId="165" fontId="2" fillId="5" borderId="9" xfId="2" applyFill="1" applyBorder="1"/>
    <xf numFmtId="165" fontId="4" fillId="0" borderId="0" xfId="2" applyFont="1" applyFill="1" applyBorder="1"/>
    <xf numFmtId="165" fontId="7" fillId="0" borderId="0" xfId="2" applyFont="1"/>
    <xf numFmtId="165" fontId="8" fillId="0" borderId="0" xfId="2" applyFont="1" applyAlignment="1">
      <alignment horizontal="right"/>
    </xf>
    <xf numFmtId="166" fontId="7" fillId="0" borderId="0" xfId="2" applyNumberFormat="1" applyFont="1" applyBorder="1"/>
    <xf numFmtId="166" fontId="7" fillId="0" borderId="0" xfId="2" applyNumberFormat="1" applyFont="1" applyFill="1" applyBorder="1"/>
    <xf numFmtId="165" fontId="8" fillId="5" borderId="10" xfId="2" applyFont="1" applyFill="1" applyBorder="1" applyAlignment="1">
      <alignment horizontal="right"/>
    </xf>
    <xf numFmtId="166" fontId="7" fillId="5" borderId="10" xfId="2" applyNumberFormat="1" applyFont="1" applyFill="1" applyBorder="1"/>
    <xf numFmtId="166" fontId="7" fillId="5" borderId="11" xfId="2" applyNumberFormat="1" applyFont="1" applyFill="1" applyBorder="1"/>
    <xf numFmtId="165" fontId="2" fillId="5" borderId="2" xfId="2" applyFill="1" applyBorder="1"/>
    <xf numFmtId="165" fontId="7" fillId="5" borderId="0" xfId="2" applyFont="1" applyFill="1" applyBorder="1"/>
    <xf numFmtId="166" fontId="7" fillId="5" borderId="0" xfId="2" applyNumberFormat="1" applyFont="1" applyFill="1" applyBorder="1"/>
    <xf numFmtId="166" fontId="7" fillId="5" borderId="12" xfId="2" applyNumberFormat="1" applyFont="1" applyFill="1" applyBorder="1"/>
    <xf numFmtId="165" fontId="7" fillId="5" borderId="2" xfId="2" applyFont="1" applyFill="1" applyBorder="1" applyAlignment="1">
      <alignment horizontal="right"/>
    </xf>
    <xf numFmtId="165" fontId="7" fillId="5" borderId="0" xfId="2" applyFont="1" applyFill="1" applyBorder="1" applyAlignment="1">
      <alignment horizontal="right"/>
    </xf>
    <xf numFmtId="165" fontId="8" fillId="5" borderId="12" xfId="2" quotePrefix="1" applyFont="1" applyFill="1" applyBorder="1" applyAlignment="1">
      <alignment horizontal="right"/>
    </xf>
    <xf numFmtId="165" fontId="8" fillId="0" borderId="0" xfId="2" quotePrefix="1" applyFont="1" applyAlignment="1">
      <alignment horizontal="right"/>
    </xf>
    <xf numFmtId="165" fontId="7" fillId="0" borderId="0" xfId="2" applyFont="1" applyFill="1" applyBorder="1" applyAlignment="1">
      <alignment horizontal="right"/>
    </xf>
    <xf numFmtId="165" fontId="7" fillId="0" borderId="0" xfId="2" applyFont="1" applyAlignment="1">
      <alignment horizontal="right"/>
    </xf>
    <xf numFmtId="165" fontId="7" fillId="5" borderId="2" xfId="2" applyFont="1" applyFill="1" applyBorder="1" applyAlignment="1">
      <alignment horizontal="center"/>
    </xf>
    <xf numFmtId="165" fontId="7" fillId="5" borderId="12" xfId="2" applyFont="1" applyFill="1" applyBorder="1"/>
    <xf numFmtId="2" fontId="7" fillId="5" borderId="0" xfId="2" applyNumberFormat="1" applyFont="1" applyFill="1" applyBorder="1"/>
    <xf numFmtId="2" fontId="7" fillId="5" borderId="12" xfId="2" applyNumberFormat="1" applyFont="1" applyFill="1" applyBorder="1"/>
    <xf numFmtId="2" fontId="7" fillId="0" borderId="0" xfId="2" applyNumberFormat="1" applyFont="1"/>
    <xf numFmtId="2" fontId="2" fillId="0" borderId="0" xfId="2" applyNumberFormat="1" applyFill="1" applyBorder="1"/>
    <xf numFmtId="10" fontId="7" fillId="5" borderId="0" xfId="2" applyNumberFormat="1" applyFont="1" applyFill="1" applyBorder="1"/>
    <xf numFmtId="165" fontId="7" fillId="5" borderId="3" xfId="2" applyFont="1" applyFill="1" applyBorder="1" applyAlignment="1">
      <alignment horizontal="center"/>
    </xf>
    <xf numFmtId="2" fontId="7" fillId="5" borderId="1" xfId="2" applyNumberFormat="1" applyFont="1" applyFill="1" applyBorder="1"/>
    <xf numFmtId="10" fontId="7" fillId="5" borderId="1" xfId="2" applyNumberFormat="1" applyFont="1" applyFill="1" applyBorder="1"/>
    <xf numFmtId="2" fontId="7" fillId="5" borderId="13" xfId="2" applyNumberFormat="1" applyFont="1" applyFill="1" applyBorder="1"/>
    <xf numFmtId="165" fontId="7" fillId="0" borderId="0" xfId="2" applyFont="1" applyAlignment="1">
      <alignment horizontal="center"/>
    </xf>
    <xf numFmtId="166" fontId="7" fillId="0" borderId="0" xfId="2" applyNumberFormat="1" applyFont="1"/>
    <xf numFmtId="165" fontId="2" fillId="0" borderId="0" xfId="2" quotePrefix="1"/>
    <xf numFmtId="170" fontId="7" fillId="0" borderId="0" xfId="2" applyNumberFormat="1" applyFont="1"/>
    <xf numFmtId="165" fontId="2" fillId="4" borderId="6" xfId="2" applyFill="1" applyBorder="1"/>
    <xf numFmtId="170" fontId="2" fillId="4" borderId="8" xfId="2" applyNumberFormat="1" applyFill="1" applyBorder="1"/>
    <xf numFmtId="165" fontId="9" fillId="0" borderId="0" xfId="2" applyFont="1"/>
    <xf numFmtId="165" fontId="7" fillId="0" borderId="2" xfId="2" applyFont="1" applyFill="1" applyBorder="1" applyAlignment="1">
      <alignment horizontal="right"/>
    </xf>
    <xf numFmtId="165" fontId="8" fillId="0" borderId="0" xfId="2" applyFont="1"/>
    <xf numFmtId="2" fontId="2" fillId="0" borderId="0" xfId="2" applyNumberFormat="1"/>
    <xf numFmtId="164" fontId="2" fillId="0" borderId="0" xfId="2" applyNumberFormat="1" applyFill="1" applyBorder="1"/>
    <xf numFmtId="10" fontId="7" fillId="0" borderId="0" xfId="2" applyNumberFormat="1" applyFont="1"/>
    <xf numFmtId="10" fontId="2" fillId="0" borderId="0" xfId="2" applyNumberFormat="1"/>
    <xf numFmtId="10" fontId="7" fillId="0" borderId="0" xfId="2" applyNumberFormat="1" applyFont="1" applyAlignment="1">
      <alignment horizontal="right"/>
    </xf>
    <xf numFmtId="176" fontId="7" fillId="0" borderId="0" xfId="2" applyNumberFormat="1" applyFont="1" applyAlignment="1">
      <alignment horizontal="right"/>
    </xf>
    <xf numFmtId="165" fontId="2" fillId="0" borderId="0" xfId="2" applyAlignment="1">
      <alignment horizontal="right"/>
    </xf>
    <xf numFmtId="165" fontId="2" fillId="0" borderId="0" xfId="2" applyAlignment="1">
      <alignment horizontal="center"/>
    </xf>
    <xf numFmtId="165" fontId="2" fillId="4" borderId="7" xfId="2" applyFont="1" applyFill="1" applyBorder="1"/>
    <xf numFmtId="165" fontId="2" fillId="5" borderId="14" xfId="2" applyFont="1" applyFill="1" applyBorder="1"/>
    <xf numFmtId="165" fontId="2" fillId="0" borderId="0" xfId="2" applyFont="1"/>
    <xf numFmtId="165" fontId="2" fillId="0" borderId="0" xfId="2" applyFont="1" applyFill="1" applyBorder="1"/>
    <xf numFmtId="165" fontId="2" fillId="5" borderId="6" xfId="2" applyFill="1" applyBorder="1"/>
    <xf numFmtId="165" fontId="10" fillId="5" borderId="0" xfId="2" quotePrefix="1" applyFont="1" applyFill="1" applyBorder="1"/>
    <xf numFmtId="165" fontId="10" fillId="0" borderId="0" xfId="2" applyFont="1" applyFill="1" applyBorder="1"/>
    <xf numFmtId="165" fontId="7" fillId="0" borderId="0" xfId="2" applyFont="1" applyFill="1" applyBorder="1"/>
    <xf numFmtId="2" fontId="7" fillId="0" borderId="0" xfId="2" applyNumberFormat="1" applyFont="1" applyFill="1" applyBorder="1"/>
    <xf numFmtId="0" fontId="0" fillId="3" borderId="14" xfId="0" applyFill="1" applyBorder="1"/>
    <xf numFmtId="0" fontId="0" fillId="2" borderId="0" xfId="0" applyFill="1" applyBorder="1"/>
    <xf numFmtId="0" fontId="0" fillId="3" borderId="2" xfId="0" applyFill="1" applyBorder="1"/>
    <xf numFmtId="10" fontId="0" fillId="2" borderId="0" xfId="0" applyNumberFormat="1" applyFill="1" applyBorder="1"/>
    <xf numFmtId="0" fontId="0" fillId="2" borderId="2" xfId="0" applyFill="1" applyBorder="1" applyAlignment="1">
      <alignment horizontal="right"/>
    </xf>
    <xf numFmtId="0" fontId="0" fillId="2" borderId="0" xfId="0" applyFill="1" applyBorder="1" applyAlignment="1">
      <alignment horizontal="right"/>
    </xf>
    <xf numFmtId="165" fontId="15" fillId="5" borderId="14" xfId="2" applyFont="1" applyFill="1" applyBorder="1" applyAlignment="1">
      <alignment horizontal="left"/>
    </xf>
    <xf numFmtId="165" fontId="15" fillId="5" borderId="10" xfId="2" applyFont="1" applyFill="1" applyBorder="1"/>
    <xf numFmtId="165" fontId="15" fillId="0" borderId="0" xfId="2" applyFont="1" applyFill="1" applyBorder="1"/>
    <xf numFmtId="168" fontId="15" fillId="0" borderId="0" xfId="2" applyNumberFormat="1" applyFont="1" applyFill="1" applyBorder="1"/>
    <xf numFmtId="165" fontId="15" fillId="0" borderId="0" xfId="2" applyFont="1" applyBorder="1"/>
    <xf numFmtId="168" fontId="15" fillId="0" borderId="0" xfId="2" applyNumberFormat="1" applyFont="1" applyBorder="1"/>
    <xf numFmtId="165" fontId="5" fillId="0" borderId="0" xfId="2" applyFont="1"/>
    <xf numFmtId="10" fontId="2" fillId="4" borderId="0" xfId="2" applyNumberFormat="1" applyFill="1"/>
    <xf numFmtId="165" fontId="2" fillId="0" borderId="0" xfId="2" applyFont="1" applyAlignment="1">
      <alignment horizontal="right"/>
    </xf>
    <xf numFmtId="1" fontId="15" fillId="0" borderId="0" xfId="2" applyNumberFormat="1" applyFont="1" applyFill="1" applyBorder="1"/>
    <xf numFmtId="165" fontId="4" fillId="5" borderId="7" xfId="2" applyFont="1" applyFill="1" applyBorder="1"/>
    <xf numFmtId="165" fontId="2" fillId="5" borderId="0" xfId="2" applyFill="1"/>
    <xf numFmtId="165" fontId="5" fillId="5" borderId="0" xfId="2" applyFont="1" applyFill="1" applyBorder="1"/>
    <xf numFmtId="165" fontId="15" fillId="5" borderId="11" xfId="2" applyFont="1" applyFill="1" applyBorder="1"/>
    <xf numFmtId="165" fontId="15" fillId="5" borderId="3" xfId="2" applyFont="1" applyFill="1" applyBorder="1"/>
    <xf numFmtId="165" fontId="15" fillId="5" borderId="1" xfId="2" applyFont="1" applyFill="1" applyBorder="1"/>
    <xf numFmtId="165" fontId="2" fillId="5" borderId="0" xfId="2" applyFont="1" applyFill="1" applyBorder="1"/>
    <xf numFmtId="10" fontId="10" fillId="5" borderId="0" xfId="2" quotePrefix="1" applyNumberFormat="1" applyFont="1" applyFill="1" applyBorder="1"/>
    <xf numFmtId="165" fontId="2" fillId="5" borderId="0" xfId="2" applyFill="1" applyBorder="1" applyAlignment="1">
      <alignment horizontal="left"/>
    </xf>
    <xf numFmtId="165" fontId="2" fillId="5" borderId="0" xfId="2" applyFont="1" applyFill="1" applyBorder="1" applyAlignment="1">
      <alignment horizontal="left"/>
    </xf>
    <xf numFmtId="10" fontId="2" fillId="5" borderId="0" xfId="2" applyNumberFormat="1" applyFont="1" applyFill="1" applyBorder="1" applyAlignment="1">
      <alignment horizontal="left"/>
    </xf>
    <xf numFmtId="10" fontId="2" fillId="5" borderId="0" xfId="2" applyNumberFormat="1" applyFill="1" applyBorder="1" applyAlignment="1">
      <alignment horizontal="right"/>
    </xf>
    <xf numFmtId="166" fontId="2" fillId="5" borderId="0" xfId="2" applyNumberFormat="1" applyFill="1" applyBorder="1" applyAlignment="1">
      <alignment horizontal="right"/>
    </xf>
    <xf numFmtId="7" fontId="2" fillId="5" borderId="0" xfId="2" applyNumberFormat="1" applyFill="1" applyBorder="1" applyAlignment="1">
      <alignment horizontal="right"/>
    </xf>
    <xf numFmtId="165" fontId="7" fillId="0" borderId="0" xfId="2" applyFont="1" applyBorder="1" applyAlignment="1">
      <alignment horizontal="center"/>
    </xf>
    <xf numFmtId="170" fontId="7" fillId="0" borderId="0" xfId="2" applyNumberFormat="1" applyFont="1" applyBorder="1"/>
    <xf numFmtId="171" fontId="7" fillId="0" borderId="0" xfId="2" applyNumberFormat="1" applyFont="1" applyBorder="1"/>
    <xf numFmtId="165" fontId="7" fillId="0" borderId="0" xfId="2" applyFont="1" applyBorder="1"/>
    <xf numFmtId="165" fontId="7" fillId="0" borderId="0" xfId="2" applyFont="1" applyBorder="1" applyAlignment="1">
      <alignment horizontal="right"/>
    </xf>
    <xf numFmtId="10" fontId="2" fillId="0" borderId="0" xfId="2" applyNumberFormat="1" applyFill="1"/>
    <xf numFmtId="170" fontId="2" fillId="0" borderId="0" xfId="2" applyNumberFormat="1" applyFill="1" applyBorder="1" applyAlignment="1">
      <alignment horizontal="right"/>
    </xf>
    <xf numFmtId="10" fontId="2" fillId="0" borderId="0" xfId="2" applyNumberFormat="1" applyFill="1" applyBorder="1" applyAlignment="1">
      <alignment horizontal="right"/>
    </xf>
    <xf numFmtId="166" fontId="2" fillId="0" borderId="0" xfId="2" applyNumberFormat="1" applyFill="1" applyBorder="1" applyAlignment="1">
      <alignment horizontal="right"/>
    </xf>
    <xf numFmtId="7" fontId="2" fillId="0" borderId="0" xfId="2" applyNumberFormat="1" applyFill="1" applyBorder="1" applyAlignment="1">
      <alignment horizontal="right"/>
    </xf>
    <xf numFmtId="2" fontId="2" fillId="0" borderId="0" xfId="2" applyNumberFormat="1" applyFont="1"/>
    <xf numFmtId="177" fontId="4" fillId="5" borderId="0" xfId="2" applyNumberFormat="1" applyFont="1" applyFill="1" applyBorder="1"/>
    <xf numFmtId="177" fontId="15" fillId="5" borderId="1" xfId="2" applyNumberFormat="1" applyFont="1" applyFill="1" applyBorder="1" applyAlignment="1">
      <alignment horizontal="left"/>
    </xf>
    <xf numFmtId="190" fontId="3" fillId="0" borderId="0" xfId="2" applyNumberFormat="1" applyFont="1"/>
    <xf numFmtId="165" fontId="15" fillId="0" borderId="2" xfId="2" applyFont="1" applyFill="1" applyBorder="1"/>
    <xf numFmtId="177" fontId="11" fillId="5" borderId="0" xfId="2" applyNumberFormat="1" applyFont="1" applyFill="1" applyBorder="1" applyAlignment="1">
      <alignment horizontal="right"/>
    </xf>
    <xf numFmtId="165" fontId="15" fillId="5" borderId="0" xfId="2" applyFont="1" applyFill="1" applyBorder="1"/>
    <xf numFmtId="190" fontId="3" fillId="0" borderId="0" xfId="2" applyNumberFormat="1" applyFont="1" applyFill="1" applyBorder="1"/>
    <xf numFmtId="165" fontId="2" fillId="5" borderId="5" xfId="2" quotePrefix="1" applyFont="1" applyFill="1" applyBorder="1" applyAlignment="1">
      <alignment horizontal="left"/>
    </xf>
    <xf numFmtId="165" fontId="5" fillId="5" borderId="15" xfId="2" applyFont="1" applyFill="1" applyBorder="1"/>
    <xf numFmtId="10" fontId="2" fillId="5" borderId="9" xfId="2" applyNumberFormat="1" applyFill="1" applyBorder="1"/>
    <xf numFmtId="10" fontId="2" fillId="5" borderId="16" xfId="2" applyNumberFormat="1" applyFill="1" applyBorder="1"/>
    <xf numFmtId="10" fontId="2" fillId="4" borderId="8" xfId="2" applyNumberFormat="1" applyFill="1" applyBorder="1"/>
    <xf numFmtId="9" fontId="2" fillId="4" borderId="8" xfId="2" applyNumberFormat="1" applyFill="1" applyBorder="1"/>
    <xf numFmtId="166" fontId="2" fillId="4" borderId="8" xfId="2" applyNumberFormat="1" applyFill="1" applyBorder="1"/>
    <xf numFmtId="165" fontId="4" fillId="4" borderId="17" xfId="2" applyFont="1" applyFill="1" applyBorder="1"/>
    <xf numFmtId="10" fontId="5" fillId="4" borderId="18" xfId="2" applyNumberFormat="1" applyFont="1" applyFill="1" applyBorder="1"/>
    <xf numFmtId="10" fontId="5" fillId="0" borderId="0" xfId="2" applyNumberFormat="1" applyFont="1" applyFill="1" applyBorder="1"/>
    <xf numFmtId="169" fontId="2" fillId="0" borderId="0" xfId="2" applyNumberFormat="1" applyFill="1" applyBorder="1"/>
    <xf numFmtId="9" fontId="2" fillId="0" borderId="0" xfId="2" applyNumberFormat="1" applyFill="1" applyBorder="1"/>
    <xf numFmtId="165" fontId="7" fillId="0" borderId="0" xfId="2" applyFont="1" applyFill="1" applyBorder="1" applyAlignment="1">
      <alignment horizontal="center"/>
    </xf>
    <xf numFmtId="170" fontId="7" fillId="0" borderId="0" xfId="2" applyNumberFormat="1" applyFont="1" applyFill="1" applyBorder="1"/>
    <xf numFmtId="10" fontId="2" fillId="0" borderId="0" xfId="2" applyNumberFormat="1" applyFill="1" applyBorder="1" applyAlignment="1">
      <alignment horizontal="center"/>
    </xf>
    <xf numFmtId="165" fontId="9" fillId="5" borderId="2" xfId="2" applyFont="1" applyFill="1" applyBorder="1"/>
    <xf numFmtId="165" fontId="8" fillId="5" borderId="0" xfId="2" applyFont="1" applyFill="1" applyBorder="1"/>
    <xf numFmtId="165" fontId="2" fillId="5" borderId="2" xfId="2" applyFont="1" applyFill="1" applyBorder="1"/>
    <xf numFmtId="165" fontId="4" fillId="5" borderId="0" xfId="2" applyFont="1" applyFill="1" applyBorder="1" applyAlignment="1">
      <alignment horizontal="right"/>
    </xf>
    <xf numFmtId="165" fontId="2" fillId="4" borderId="19" xfId="2" applyFont="1" applyFill="1" applyBorder="1" applyAlignment="1">
      <alignment horizontal="right"/>
    </xf>
    <xf numFmtId="10" fontId="2" fillId="4" borderId="20" xfId="2" applyNumberFormat="1" applyFont="1" applyFill="1" applyBorder="1" applyAlignment="1">
      <alignment horizontal="right"/>
    </xf>
    <xf numFmtId="10" fontId="2" fillId="4" borderId="21" xfId="2" applyNumberFormat="1" applyFont="1" applyFill="1" applyBorder="1" applyAlignment="1">
      <alignment horizontal="right"/>
    </xf>
    <xf numFmtId="165" fontId="15" fillId="5" borderId="2" xfId="2" applyFont="1" applyFill="1" applyBorder="1"/>
    <xf numFmtId="177" fontId="15" fillId="5" borderId="12" xfId="2" applyNumberFormat="1" applyFont="1" applyFill="1" applyBorder="1"/>
    <xf numFmtId="165" fontId="15" fillId="5" borderId="0" xfId="2" applyFont="1" applyFill="1" applyAlignment="1">
      <alignment horizontal="left"/>
    </xf>
    <xf numFmtId="165" fontId="15" fillId="5" borderId="0" xfId="2" applyFont="1" applyFill="1" applyAlignment="1">
      <alignment horizontal="right"/>
    </xf>
    <xf numFmtId="177" fontId="15" fillId="5" borderId="0" xfId="2" applyNumberFormat="1" applyFont="1" applyFill="1" applyBorder="1" applyAlignment="1">
      <alignment horizontal="left"/>
    </xf>
    <xf numFmtId="165" fontId="15" fillId="5" borderId="2" xfId="2" applyFont="1" applyFill="1" applyBorder="1" applyAlignment="1">
      <alignment horizontal="right"/>
    </xf>
    <xf numFmtId="165" fontId="15" fillId="5" borderId="0" xfId="2" applyFont="1" applyFill="1" applyBorder="1" applyAlignment="1">
      <alignment horizontal="right"/>
    </xf>
    <xf numFmtId="165" fontId="15" fillId="5" borderId="12" xfId="2" applyFont="1" applyFill="1" applyBorder="1" applyAlignment="1">
      <alignment horizontal="right"/>
    </xf>
    <xf numFmtId="1" fontId="15" fillId="5" borderId="2" xfId="2" applyNumberFormat="1" applyFont="1" applyFill="1" applyBorder="1"/>
    <xf numFmtId="168" fontId="15" fillId="5" borderId="0" xfId="2" applyNumberFormat="1" applyFont="1" applyFill="1" applyBorder="1"/>
    <xf numFmtId="168" fontId="15" fillId="5" borderId="12" xfId="2" applyNumberFormat="1" applyFont="1" applyFill="1" applyBorder="1"/>
    <xf numFmtId="165" fontId="15" fillId="5" borderId="0" xfId="2" applyFont="1" applyFill="1"/>
    <xf numFmtId="168" fontId="15" fillId="5" borderId="0" xfId="2" applyNumberFormat="1" applyFont="1" applyFill="1"/>
    <xf numFmtId="1" fontId="15" fillId="5" borderId="3" xfId="2" applyNumberFormat="1" applyFont="1" applyFill="1" applyBorder="1" applyAlignment="1">
      <alignment horizontal="right"/>
    </xf>
    <xf numFmtId="168" fontId="15" fillId="5" borderId="1" xfId="2" applyNumberFormat="1" applyFont="1" applyFill="1" applyBorder="1"/>
    <xf numFmtId="168" fontId="15" fillId="5" borderId="13" xfId="2" applyNumberFormat="1" applyFont="1" applyFill="1" applyBorder="1"/>
    <xf numFmtId="10" fontId="15" fillId="5" borderId="10" xfId="2" applyNumberFormat="1" applyFont="1" applyFill="1" applyBorder="1"/>
    <xf numFmtId="165" fontId="2" fillId="5" borderId="10" xfId="2" applyFill="1" applyBorder="1"/>
    <xf numFmtId="10" fontId="15" fillId="5" borderId="1" xfId="2" applyNumberFormat="1" applyFont="1" applyFill="1" applyBorder="1"/>
    <xf numFmtId="177" fontId="15" fillId="5" borderId="1" xfId="2" applyNumberFormat="1" applyFont="1" applyFill="1" applyBorder="1"/>
    <xf numFmtId="165" fontId="2" fillId="5" borderId="1" xfId="2" applyFill="1" applyBorder="1"/>
    <xf numFmtId="165" fontId="15" fillId="5" borderId="13" xfId="2" applyFont="1" applyFill="1" applyBorder="1"/>
    <xf numFmtId="177" fontId="4" fillId="5" borderId="0" xfId="2" applyNumberFormat="1" applyFont="1" applyFill="1" applyBorder="1" applyAlignment="1">
      <alignment horizontal="right"/>
    </xf>
    <xf numFmtId="165" fontId="8" fillId="0" borderId="0" xfId="2" applyFont="1" applyFill="1" applyBorder="1" applyAlignment="1">
      <alignment horizontal="right"/>
    </xf>
    <xf numFmtId="165" fontId="8" fillId="0" borderId="0" xfId="2" quotePrefix="1" applyFont="1" applyFill="1" applyBorder="1" applyAlignment="1">
      <alignment horizontal="right"/>
    </xf>
    <xf numFmtId="10" fontId="7" fillId="0" borderId="0" xfId="2" applyNumberFormat="1" applyFont="1" applyFill="1" applyBorder="1"/>
    <xf numFmtId="165" fontId="2" fillId="0" borderId="0" xfId="2" quotePrefix="1" applyFill="1" applyBorder="1"/>
    <xf numFmtId="165" fontId="9" fillId="0" borderId="0" xfId="2" applyFont="1" applyFill="1" applyBorder="1"/>
    <xf numFmtId="165" fontId="8" fillId="0" borderId="0" xfId="2" applyFont="1" applyFill="1" applyBorder="1"/>
    <xf numFmtId="2" fontId="2" fillId="0" borderId="0" xfId="2" applyNumberFormat="1" applyFont="1" applyFill="1" applyBorder="1"/>
    <xf numFmtId="177" fontId="4" fillId="5" borderId="9" xfId="2" applyNumberFormat="1" applyFont="1" applyFill="1" applyBorder="1"/>
    <xf numFmtId="10" fontId="2" fillId="5" borderId="0" xfId="2" applyNumberFormat="1" applyFill="1"/>
    <xf numFmtId="165" fontId="2" fillId="5" borderId="22" xfId="2" quotePrefix="1" applyFont="1" applyFill="1" applyBorder="1" applyAlignment="1">
      <alignment horizontal="left"/>
    </xf>
    <xf numFmtId="190" fontId="3" fillId="5" borderId="23" xfId="2" applyNumberFormat="1" applyFont="1" applyFill="1" applyBorder="1"/>
    <xf numFmtId="10" fontId="2" fillId="5" borderId="24" xfId="2" applyNumberFormat="1" applyFill="1" applyBorder="1" applyAlignment="1">
      <alignment horizontal="left"/>
    </xf>
    <xf numFmtId="165" fontId="2" fillId="5" borderId="0" xfId="2" quotePrefix="1" applyFont="1" applyFill="1"/>
    <xf numFmtId="165" fontId="4" fillId="4" borderId="25" xfId="2" applyFont="1" applyFill="1" applyBorder="1"/>
    <xf numFmtId="165" fontId="4" fillId="4" borderId="26" xfId="2" applyFont="1" applyFill="1" applyBorder="1"/>
    <xf numFmtId="165" fontId="5" fillId="0" borderId="0" xfId="2" applyFont="1" applyFill="1" applyBorder="1"/>
    <xf numFmtId="165" fontId="2" fillId="0" borderId="0" xfId="2" applyFill="1" applyBorder="1" applyAlignment="1">
      <alignment horizontal="left"/>
    </xf>
    <xf numFmtId="165" fontId="2" fillId="0" borderId="0" xfId="2" applyFont="1" applyFill="1" applyBorder="1" applyAlignment="1">
      <alignment horizontal="left"/>
    </xf>
    <xf numFmtId="10" fontId="2" fillId="0" borderId="0" xfId="2" applyNumberFormat="1" applyFont="1" applyFill="1" applyBorder="1" applyAlignment="1">
      <alignment horizontal="left"/>
    </xf>
    <xf numFmtId="165" fontId="10" fillId="0" borderId="0" xfId="2" quotePrefix="1" applyFont="1" applyFill="1" applyBorder="1"/>
    <xf numFmtId="10" fontId="10" fillId="0" borderId="0" xfId="2" quotePrefix="1" applyNumberFormat="1" applyFont="1" applyFill="1" applyBorder="1"/>
    <xf numFmtId="191" fontId="2" fillId="0" borderId="0" xfId="2" applyNumberFormat="1" applyFill="1" applyBorder="1"/>
    <xf numFmtId="165" fontId="2" fillId="5" borderId="0" xfId="2" quotePrefix="1" applyFont="1" applyFill="1" applyBorder="1"/>
    <xf numFmtId="165" fontId="16" fillId="0" borderId="0" xfId="2" applyFont="1" applyFill="1" applyBorder="1"/>
    <xf numFmtId="165" fontId="8" fillId="5" borderId="0" xfId="2" applyFont="1" applyFill="1" applyBorder="1" applyAlignment="1">
      <alignment horizontal="right"/>
    </xf>
    <xf numFmtId="165" fontId="7" fillId="0" borderId="0" xfId="2" quotePrefix="1" applyFont="1" applyFill="1" applyBorder="1" applyAlignment="1">
      <alignment horizontal="right"/>
    </xf>
    <xf numFmtId="165" fontId="2" fillId="0" borderId="0" xfId="2" applyFont="1" applyFill="1" applyBorder="1" applyAlignment="1">
      <alignment horizontal="right"/>
    </xf>
    <xf numFmtId="165" fontId="7" fillId="0" borderId="1" xfId="2" applyFont="1" applyFill="1" applyBorder="1" applyAlignment="1">
      <alignment horizontal="center"/>
    </xf>
    <xf numFmtId="166" fontId="7" fillId="0" borderId="1" xfId="2" applyNumberFormat="1" applyFont="1" applyFill="1" applyBorder="1"/>
    <xf numFmtId="165" fontId="2" fillId="0" borderId="1" xfId="2" quotePrefix="1" applyFill="1" applyBorder="1"/>
    <xf numFmtId="165" fontId="2" fillId="0" borderId="1" xfId="2" applyFill="1" applyBorder="1"/>
    <xf numFmtId="10" fontId="2" fillId="0" borderId="0" xfId="2" applyNumberFormat="1" applyFont="1" applyFill="1" applyBorder="1" applyAlignment="1">
      <alignment horizontal="right"/>
    </xf>
    <xf numFmtId="165" fontId="4" fillId="5" borderId="5" xfId="2" applyFont="1" applyFill="1" applyBorder="1" applyAlignment="1">
      <alignment horizontal="right"/>
    </xf>
    <xf numFmtId="1" fontId="15" fillId="0" borderId="0" xfId="2" applyNumberFormat="1" applyFont="1" applyFill="1" applyBorder="1" applyAlignment="1">
      <alignment horizontal="right"/>
    </xf>
    <xf numFmtId="10" fontId="15" fillId="5" borderId="14" xfId="2" applyNumberFormat="1" applyFont="1" applyFill="1" applyBorder="1"/>
    <xf numFmtId="10" fontId="15" fillId="5" borderId="3" xfId="2" applyNumberFormat="1" applyFont="1" applyFill="1" applyBorder="1"/>
    <xf numFmtId="165" fontId="2" fillId="0" borderId="0" xfId="2" quotePrefix="1" applyFont="1"/>
    <xf numFmtId="165" fontId="2" fillId="5" borderId="19" xfId="2" applyFont="1" applyFill="1" applyBorder="1"/>
    <xf numFmtId="192" fontId="7" fillId="0" borderId="0" xfId="2" applyNumberFormat="1" applyFont="1"/>
    <xf numFmtId="165" fontId="2" fillId="4" borderId="20" xfId="2" applyFont="1" applyFill="1" applyBorder="1" applyAlignment="1">
      <alignment horizontal="right"/>
    </xf>
    <xf numFmtId="165" fontId="2" fillId="4" borderId="19" xfId="2" applyFont="1" applyFill="1" applyBorder="1" applyAlignment="1">
      <alignment horizontal="center"/>
    </xf>
    <xf numFmtId="165" fontId="2" fillId="0" borderId="0" xfId="2" applyFont="1" applyAlignment="1">
      <alignment horizontal="left"/>
    </xf>
    <xf numFmtId="170" fontId="2" fillId="5" borderId="20" xfId="2" applyNumberFormat="1" applyFont="1" applyFill="1" applyBorder="1" applyAlignment="1">
      <alignment horizontal="right"/>
    </xf>
    <xf numFmtId="170" fontId="2" fillId="5" borderId="21" xfId="2" applyNumberFormat="1" applyFont="1" applyFill="1" applyBorder="1" applyAlignment="1">
      <alignment horizontal="right"/>
    </xf>
    <xf numFmtId="164" fontId="2" fillId="5" borderId="20" xfId="2" applyNumberFormat="1" applyFill="1" applyBorder="1"/>
    <xf numFmtId="164" fontId="2" fillId="5" borderId="21" xfId="2" applyNumberFormat="1" applyFill="1" applyBorder="1"/>
    <xf numFmtId="2" fontId="7" fillId="0" borderId="14" xfId="2" applyNumberFormat="1" applyFont="1" applyFill="1" applyBorder="1"/>
    <xf numFmtId="2" fontId="2" fillId="0" borderId="10" xfId="2" applyNumberFormat="1" applyFill="1" applyBorder="1"/>
    <xf numFmtId="165" fontId="2" fillId="0" borderId="10" xfId="2" applyFill="1" applyBorder="1"/>
    <xf numFmtId="165" fontId="2" fillId="0" borderId="11" xfId="2" applyFill="1" applyBorder="1"/>
    <xf numFmtId="2" fontId="7" fillId="0" borderId="2" xfId="2" applyNumberFormat="1" applyFont="1" applyFill="1" applyBorder="1"/>
    <xf numFmtId="165" fontId="7" fillId="0" borderId="12" xfId="2" applyFont="1" applyFill="1" applyBorder="1"/>
    <xf numFmtId="2" fontId="7" fillId="0" borderId="12" xfId="2" applyNumberFormat="1" applyFont="1" applyFill="1" applyBorder="1"/>
    <xf numFmtId="2" fontId="7" fillId="0" borderId="3" xfId="2" applyNumberFormat="1" applyFont="1" applyFill="1" applyBorder="1"/>
    <xf numFmtId="2" fontId="7" fillId="0" borderId="1" xfId="2" applyNumberFormat="1" applyFont="1" applyFill="1" applyBorder="1"/>
    <xf numFmtId="2" fontId="7" fillId="0" borderId="13" xfId="2" applyNumberFormat="1" applyFont="1" applyFill="1" applyBorder="1"/>
    <xf numFmtId="165" fontId="2" fillId="4" borderId="10" xfId="2" quotePrefix="1" applyFont="1" applyFill="1" applyBorder="1" applyAlignment="1">
      <alignment horizontal="right"/>
    </xf>
    <xf numFmtId="164" fontId="2" fillId="4" borderId="0" xfId="2" applyNumberFormat="1" applyFill="1" applyBorder="1"/>
    <xf numFmtId="164" fontId="2" fillId="4" borderId="1" xfId="2" applyNumberFormat="1" applyFill="1" applyBorder="1"/>
    <xf numFmtId="165" fontId="2" fillId="5" borderId="20" xfId="2" applyFont="1" applyFill="1" applyBorder="1" applyAlignment="1">
      <alignment horizontal="right"/>
    </xf>
    <xf numFmtId="10" fontId="2" fillId="5" borderId="19" xfId="2" applyNumberFormat="1" applyFont="1" applyFill="1" applyBorder="1" applyAlignment="1">
      <alignment horizontal="right"/>
    </xf>
    <xf numFmtId="0" fontId="7" fillId="0" borderId="0" xfId="0" applyFont="1"/>
    <xf numFmtId="0" fontId="7" fillId="0" borderId="0" xfId="0" applyFont="1" applyAlignment="1">
      <alignment horizontal="center"/>
    </xf>
    <xf numFmtId="0" fontId="12" fillId="0" borderId="0" xfId="0" applyFont="1"/>
    <xf numFmtId="0" fontId="12" fillId="0" borderId="0" xfId="1" applyFont="1" applyAlignment="1" applyProtection="1"/>
    <xf numFmtId="0" fontId="7" fillId="0" borderId="0" xfId="0" applyFont="1" applyAlignment="1">
      <alignment horizontal="left" indent="8"/>
    </xf>
    <xf numFmtId="0" fontId="8" fillId="0" borderId="0" xfId="0" applyFont="1" applyAlignment="1">
      <alignment horizontal="left" indent="12"/>
    </xf>
    <xf numFmtId="0" fontId="7" fillId="0" borderId="0" xfId="0" applyFont="1" applyAlignment="1">
      <alignment horizontal="left" indent="12"/>
    </xf>
    <xf numFmtId="0" fontId="8" fillId="0" borderId="0" xfId="0" applyFont="1"/>
    <xf numFmtId="0" fontId="8" fillId="0" borderId="0" xfId="0" applyFont="1" applyAlignment="1">
      <alignment horizontal="center"/>
    </xf>
    <xf numFmtId="0" fontId="8" fillId="0" borderId="0" xfId="0" applyFont="1" applyAlignment="1">
      <alignment horizontal="left" indent="8"/>
    </xf>
    <xf numFmtId="0" fontId="23" fillId="0" borderId="0" xfId="0" applyFont="1" applyAlignment="1">
      <alignment horizontal="center"/>
    </xf>
    <xf numFmtId="0" fontId="24" fillId="0" borderId="0" xfId="0" applyFont="1"/>
    <xf numFmtId="0" fontId="25" fillId="0" borderId="0" xfId="0" applyFont="1"/>
    <xf numFmtId="0" fontId="28" fillId="0" borderId="0" xfId="0" applyFont="1"/>
    <xf numFmtId="0" fontId="26" fillId="0" borderId="0" xfId="0" applyFont="1"/>
    <xf numFmtId="0" fontId="26" fillId="0" borderId="0" xfId="0" applyFont="1" applyAlignment="1">
      <alignment horizontal="left"/>
    </xf>
    <xf numFmtId="0" fontId="25" fillId="0" borderId="0" xfId="0" applyFont="1" applyAlignment="1">
      <alignment horizontal="left"/>
    </xf>
    <xf numFmtId="10" fontId="2" fillId="0" borderId="0" xfId="2" applyNumberFormat="1" applyAlignment="1">
      <alignment horizontal="left"/>
    </xf>
    <xf numFmtId="0" fontId="30" fillId="0" borderId="0" xfId="0" applyFont="1" applyAlignment="1"/>
    <xf numFmtId="0" fontId="29" fillId="0" borderId="0" xfId="0" applyFont="1"/>
    <xf numFmtId="0" fontId="8" fillId="0" borderId="0" xfId="0" applyFont="1" applyAlignment="1">
      <alignment horizontal="left"/>
    </xf>
  </cellXfs>
  <cellStyles count="3">
    <cellStyle name="Hyperlink" xfId="1" builtinId="8"/>
    <cellStyle name="Normal" xfId="0" builtinId="0"/>
    <cellStyle name="Normal_Geltner-Miller 2e Chapter 27 CD Excel Fi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'6. method compar'!#REF!</c:f>
              <c:numCache>
                <c:formatCode>General</c:formatCode>
                <c:ptCount val="1"/>
                <c:pt idx="0">
                  <c:v>1</c:v>
                </c:pt>
              </c:numCache>
            </c:numRef>
          </c:val>
        </c:ser>
        <c:dLbls>
          <c:showLegendKey val="0"/>
          <c:showVal val="0"/>
          <c:showCatName val="0"/>
          <c:showSerName val="0"/>
          <c:showPercent val="0"/>
          <c:showBubbleSize val="0"/>
        </c:dLbls>
        <c:gapWidth val="150"/>
        <c:axId val="398067440"/>
        <c:axId val="398067832"/>
      </c:barChart>
      <c:catAx>
        <c:axId val="39806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067832"/>
        <c:crosses val="autoZero"/>
        <c:auto val="1"/>
        <c:lblAlgn val="ctr"/>
        <c:lblOffset val="100"/>
        <c:tickLblSkip val="1"/>
        <c:tickMarkSkip val="1"/>
        <c:noMultiLvlLbl val="0"/>
      </c:catAx>
      <c:valAx>
        <c:axId val="3980678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0674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Value Level Implied by Inputs</a:t>
            </a:r>
          </a:p>
        </c:rich>
      </c:tx>
      <c:layout>
        <c:manualLayout>
          <c:xMode val="edge"/>
          <c:yMode val="edge"/>
          <c:x val="0.15810311007364525"/>
          <c:y val="3.8043516119433976E-2"/>
        </c:manualLayout>
      </c:layout>
      <c:overlay val="0"/>
      <c:spPr>
        <a:noFill/>
        <a:ln w="25400">
          <a:noFill/>
        </a:ln>
      </c:spPr>
    </c:title>
    <c:autoTitleDeleted val="0"/>
    <c:plotArea>
      <c:layout>
        <c:manualLayout>
          <c:layoutTarget val="inner"/>
          <c:xMode val="edge"/>
          <c:yMode val="edge"/>
          <c:x val="0.10474331042378997"/>
          <c:y val="0.17934800456304589"/>
          <c:w val="0.86166194990136658"/>
          <c:h val="0.62500062196212958"/>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check'!$A$19:$A$31</c:f>
              <c:numCache>
                <c:formatCode>General_)</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'9. binomial cycle check'!$B$19:$B$31</c:f>
              <c:numCache>
                <c:formatCode>0.0000</c:formatCode>
                <c:ptCount val="13"/>
                <c:pt idx="0">
                  <c:v>100</c:v>
                </c:pt>
                <c:pt idx="1">
                  <c:v>103.75000000000001</c:v>
                </c:pt>
                <c:pt idx="2">
                  <c:v>105.04687499999999</c:v>
                </c:pt>
                <c:pt idx="3">
                  <c:v>105.04687499999999</c:v>
                </c:pt>
                <c:pt idx="4">
                  <c:v>103.73378906250002</c:v>
                </c:pt>
                <c:pt idx="5">
                  <c:v>101.14044433593749</c:v>
                </c:pt>
                <c:pt idx="6">
                  <c:v>98.611933227539041</c:v>
                </c:pt>
                <c:pt idx="7">
                  <c:v>97.379284062194841</c:v>
                </c:pt>
                <c:pt idx="8">
                  <c:v>97.379284062194827</c:v>
                </c:pt>
                <c:pt idx="9">
                  <c:v>98.109628692661289</c:v>
                </c:pt>
                <c:pt idx="10">
                  <c:v>99.335999051319575</c:v>
                </c:pt>
                <c:pt idx="11">
                  <c:v>100.08101904420445</c:v>
                </c:pt>
                <c:pt idx="12">
                  <c:v>100.83162668703599</c:v>
                </c:pt>
              </c:numCache>
            </c:numRef>
          </c:val>
          <c:smooth val="0"/>
        </c:ser>
        <c:dLbls>
          <c:showLegendKey val="0"/>
          <c:showVal val="0"/>
          <c:showCatName val="0"/>
          <c:showSerName val="0"/>
          <c:showPercent val="0"/>
          <c:showBubbleSize val="0"/>
        </c:dLbls>
        <c:marker val="1"/>
        <c:smooth val="0"/>
        <c:axId val="398327984"/>
        <c:axId val="398328376"/>
      </c:lineChart>
      <c:catAx>
        <c:axId val="3983279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49011964122830021"/>
              <c:y val="0.8885878407896363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8376"/>
        <c:crosses val="autoZero"/>
        <c:auto val="1"/>
        <c:lblAlgn val="ctr"/>
        <c:lblOffset val="100"/>
        <c:tickLblSkip val="1"/>
        <c:tickMarkSkip val="1"/>
        <c:noMultiLvlLbl val="0"/>
      </c:catAx>
      <c:valAx>
        <c:axId val="39832837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7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Implied Terminal (Period 12) Index Value Probabilities</a:t>
            </a:r>
          </a:p>
        </c:rich>
      </c:tx>
      <c:layout>
        <c:manualLayout>
          <c:xMode val="edge"/>
          <c:yMode val="edge"/>
          <c:x val="0.16165965474853058"/>
          <c:y val="3.7433155080213908E-2"/>
        </c:manualLayout>
      </c:layout>
      <c:overlay val="0"/>
      <c:spPr>
        <a:noFill/>
        <a:ln w="25400">
          <a:noFill/>
        </a:ln>
      </c:spPr>
    </c:title>
    <c:autoTitleDeleted val="0"/>
    <c:plotArea>
      <c:layout>
        <c:manualLayout>
          <c:layoutTarget val="inner"/>
          <c:xMode val="edge"/>
          <c:yMode val="edge"/>
          <c:x val="7.7253286340005764E-2"/>
          <c:y val="0.20053475935828877"/>
          <c:w val="0.898427107805993"/>
          <c:h val="0.51069518716577533"/>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'9. binomial cycle check'!$P$88:$P$100</c:f>
              <c:numCache>
                <c:formatCode>0.00</c:formatCode>
                <c:ptCount val="13"/>
                <c:pt idx="0">
                  <c:v>47.97592614197508</c:v>
                </c:pt>
                <c:pt idx="1">
                  <c:v>52.893458571527553</c:v>
                </c:pt>
                <c:pt idx="2">
                  <c:v>58.315038075109122</c:v>
                </c:pt>
                <c:pt idx="3">
                  <c:v>64.292329477807812</c:v>
                </c:pt>
                <c:pt idx="4">
                  <c:v>70.882293249283123</c:v>
                </c:pt>
                <c:pt idx="5">
                  <c:v>78.14772830733466</c:v>
                </c:pt>
                <c:pt idx="6">
                  <c:v>86.157870458836484</c:v>
                </c:pt>
                <c:pt idx="7">
                  <c:v>94.989052180867233</c:v>
                </c:pt>
                <c:pt idx="8">
                  <c:v>104.72543002940613</c:v>
                </c:pt>
                <c:pt idx="9">
                  <c:v>115.45978660742026</c:v>
                </c:pt>
                <c:pt idx="10">
                  <c:v>127.29441473468084</c:v>
                </c:pt>
                <c:pt idx="11">
                  <c:v>140.34209224498559</c:v>
                </c:pt>
                <c:pt idx="12">
                  <c:v>154.72715670009663</c:v>
                </c:pt>
              </c:numCache>
            </c:numRef>
          </c:cat>
          <c:val>
            <c:numRef>
              <c:f>'9. binomial cycle check'!$R$88:$R$100</c:f>
              <c:numCache>
                <c:formatCode>0.00</c:formatCode>
                <c:ptCount val="13"/>
                <c:pt idx="0">
                  <c:v>0</c:v>
                </c:pt>
                <c:pt idx="1">
                  <c:v>3.0208289228438098E-5</c:v>
                </c:pt>
                <c:pt idx="2">
                  <c:v>5.6810763615640293E-4</c:v>
                </c:pt>
                <c:pt idx="3">
                  <c:v>4.7423464291193327E-3</c:v>
                </c:pt>
                <c:pt idx="4">
                  <c:v>2.3153808544803159E-2</c:v>
                </c:pt>
                <c:pt idx="5">
                  <c:v>7.332259743781025E-2</c:v>
                </c:pt>
                <c:pt idx="6">
                  <c:v>0.15780575915915362</c:v>
                </c:pt>
                <c:pt idx="7">
                  <c:v>0.23501256243171806</c:v>
                </c:pt>
                <c:pt idx="8">
                  <c:v>0.24163253770906667</c:v>
                </c:pt>
                <c:pt idx="9">
                  <c:v>0.1677155919807386</c:v>
                </c:pt>
                <c:pt idx="10">
                  <c:v>7.4691483563995797E-2</c:v>
                </c:pt>
                <c:pt idx="11">
                  <c:v>1.917667632249968E-2</c:v>
                </c:pt>
                <c:pt idx="12">
                  <c:v>2.1483204957100308E-3</c:v>
                </c:pt>
              </c:numCache>
            </c:numRef>
          </c:val>
        </c:ser>
        <c:dLbls>
          <c:showLegendKey val="0"/>
          <c:showVal val="0"/>
          <c:showCatName val="0"/>
          <c:showSerName val="0"/>
          <c:showPercent val="0"/>
          <c:showBubbleSize val="0"/>
        </c:dLbls>
        <c:gapWidth val="150"/>
        <c:axId val="398329160"/>
        <c:axId val="398329552"/>
      </c:barChart>
      <c:catAx>
        <c:axId val="3983291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a:t>Index Capital Value Level</a:t>
                </a:r>
              </a:p>
            </c:rich>
          </c:tx>
          <c:layout>
            <c:manualLayout>
              <c:xMode val="edge"/>
              <c:yMode val="edge"/>
              <c:x val="0.39628074659595547"/>
              <c:y val="0.8770053475935828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398329552"/>
        <c:crosses val="autoZero"/>
        <c:auto val="1"/>
        <c:lblAlgn val="ctr"/>
        <c:lblOffset val="100"/>
        <c:tickLblSkip val="1"/>
        <c:tickMarkSkip val="1"/>
        <c:noMultiLvlLbl val="0"/>
      </c:catAx>
      <c:valAx>
        <c:axId val="398329552"/>
        <c:scaling>
          <c:orientation val="minMax"/>
        </c:scaling>
        <c:delete val="0"/>
        <c:axPos val="l"/>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983291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'10. method compar (cycle)'!#REF!</c:f>
              <c:numCache>
                <c:formatCode>General</c:formatCode>
                <c:ptCount val="1"/>
                <c:pt idx="0">
                  <c:v>1</c:v>
                </c:pt>
              </c:numCache>
            </c:numRef>
          </c:val>
        </c:ser>
        <c:dLbls>
          <c:showLegendKey val="0"/>
          <c:showVal val="0"/>
          <c:showCatName val="0"/>
          <c:showSerName val="0"/>
          <c:showPercent val="0"/>
          <c:showBubbleSize val="0"/>
        </c:dLbls>
        <c:gapWidth val="150"/>
        <c:axId val="397098528"/>
        <c:axId val="397098920"/>
      </c:barChart>
      <c:catAx>
        <c:axId val="3970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098920"/>
        <c:crosses val="autoZero"/>
        <c:auto val="1"/>
        <c:lblAlgn val="ctr"/>
        <c:lblOffset val="100"/>
        <c:tickLblSkip val="1"/>
        <c:tickMarkSkip val="1"/>
        <c:noMultiLvlLbl val="0"/>
      </c:catAx>
      <c:valAx>
        <c:axId val="397098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0985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'10. method compar (cycle)'!$C$46:$N$46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'10. method compar (cycle)'!$B$38:$M$38</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ser>
        <c:dLbls>
          <c:showLegendKey val="0"/>
          <c:showVal val="0"/>
          <c:showCatName val="0"/>
          <c:showSerName val="0"/>
          <c:showPercent val="0"/>
          <c:showBubbleSize val="0"/>
        </c:dLbls>
        <c:marker val="1"/>
        <c:smooth val="0"/>
        <c:axId val="397603064"/>
        <c:axId val="397603456"/>
      </c:lineChart>
      <c:catAx>
        <c:axId val="3976030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3456"/>
        <c:crosses val="autoZero"/>
        <c:auto val="1"/>
        <c:lblAlgn val="ctr"/>
        <c:lblOffset val="100"/>
        <c:tickLblSkip val="1"/>
        <c:tickMarkSkip val="1"/>
        <c:noMultiLvlLbl val="0"/>
      </c:catAx>
      <c:valAx>
        <c:axId val="397603456"/>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30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'11. method compar (cycle) (2)'!#REF!</c:f>
              <c:numCache>
                <c:formatCode>General</c:formatCode>
                <c:ptCount val="1"/>
                <c:pt idx="0">
                  <c:v>1</c:v>
                </c:pt>
              </c:numCache>
            </c:numRef>
          </c:val>
        </c:ser>
        <c:dLbls>
          <c:showLegendKey val="0"/>
          <c:showVal val="0"/>
          <c:showCatName val="0"/>
          <c:showSerName val="0"/>
          <c:showPercent val="0"/>
          <c:showBubbleSize val="0"/>
        </c:dLbls>
        <c:gapWidth val="150"/>
        <c:axId val="397605808"/>
        <c:axId val="397606200"/>
      </c:barChart>
      <c:catAx>
        <c:axId val="39760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6200"/>
        <c:crosses val="autoZero"/>
        <c:auto val="1"/>
        <c:lblAlgn val="ctr"/>
        <c:lblOffset val="100"/>
        <c:tickLblSkip val="1"/>
        <c:tickMarkSkip val="1"/>
        <c:noMultiLvlLbl val="0"/>
      </c:catAx>
      <c:valAx>
        <c:axId val="3976062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8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'11. method compar (cycle) (2)'!$C$46:$N$46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'11. method compar (cycle) (2)'!$B$38:$M$38</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ser>
        <c:dLbls>
          <c:showLegendKey val="0"/>
          <c:showVal val="0"/>
          <c:showCatName val="0"/>
          <c:showSerName val="0"/>
          <c:showPercent val="0"/>
          <c:showBubbleSize val="0"/>
        </c:dLbls>
        <c:marker val="1"/>
        <c:smooth val="0"/>
        <c:axId val="395915656"/>
        <c:axId val="395916048"/>
      </c:lineChart>
      <c:catAx>
        <c:axId val="3959156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6048"/>
        <c:crosses val="autoZero"/>
        <c:auto val="1"/>
        <c:lblAlgn val="ctr"/>
        <c:lblOffset val="100"/>
        <c:tickLblSkip val="1"/>
        <c:tickMarkSkip val="1"/>
        <c:noMultiLvlLbl val="0"/>
      </c:catAx>
      <c:valAx>
        <c:axId val="39591604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56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'12.Equilibr w fees (long 0-NPV)'!#REF!</c:f>
              <c:numCache>
                <c:formatCode>General</c:formatCode>
                <c:ptCount val="1"/>
                <c:pt idx="0">
                  <c:v>1</c:v>
                </c:pt>
              </c:numCache>
            </c:numRef>
          </c:val>
        </c:ser>
        <c:dLbls>
          <c:showLegendKey val="0"/>
          <c:showVal val="0"/>
          <c:showCatName val="0"/>
          <c:showSerName val="0"/>
          <c:showPercent val="0"/>
          <c:showBubbleSize val="0"/>
        </c:dLbls>
        <c:gapWidth val="150"/>
        <c:axId val="395917224"/>
        <c:axId val="395917616"/>
      </c:barChart>
      <c:catAx>
        <c:axId val="395917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917616"/>
        <c:crosses val="autoZero"/>
        <c:auto val="1"/>
        <c:lblAlgn val="ctr"/>
        <c:lblOffset val="100"/>
        <c:tickLblSkip val="1"/>
        <c:tickMarkSkip val="1"/>
        <c:noMultiLvlLbl val="0"/>
      </c:catAx>
      <c:valAx>
        <c:axId val="3959176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9172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'12.Equilibr w fees (long 0-NPV)'!$A$4:$A$15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'12.Equilibr w fees (long 0-NPV)'!$C$4:$C$15</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ser>
        <c:dLbls>
          <c:showLegendKey val="0"/>
          <c:showVal val="0"/>
          <c:showCatName val="0"/>
          <c:showSerName val="0"/>
          <c:showPercent val="0"/>
          <c:showBubbleSize val="0"/>
        </c:dLbls>
        <c:marker val="1"/>
        <c:smooth val="0"/>
        <c:axId val="395916832"/>
        <c:axId val="395918400"/>
      </c:lineChart>
      <c:catAx>
        <c:axId val="3959168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8400"/>
        <c:crosses val="autoZero"/>
        <c:auto val="1"/>
        <c:lblAlgn val="ctr"/>
        <c:lblOffset val="100"/>
        <c:tickLblSkip val="1"/>
        <c:tickMarkSkip val="1"/>
        <c:noMultiLvlLbl val="0"/>
      </c:catAx>
      <c:valAx>
        <c:axId val="395918400"/>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68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'13Equilibr w fees (short 0-NPV)'!#REF!</c:f>
              <c:numCache>
                <c:formatCode>General</c:formatCode>
                <c:ptCount val="1"/>
                <c:pt idx="0">
                  <c:v>1</c:v>
                </c:pt>
              </c:numCache>
            </c:numRef>
          </c:val>
        </c:ser>
        <c:dLbls>
          <c:showLegendKey val="0"/>
          <c:showVal val="0"/>
          <c:showCatName val="0"/>
          <c:showSerName val="0"/>
          <c:showPercent val="0"/>
          <c:showBubbleSize val="0"/>
        </c:dLbls>
        <c:gapWidth val="150"/>
        <c:axId val="397605416"/>
        <c:axId val="397605024"/>
      </c:barChart>
      <c:catAx>
        <c:axId val="397605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024"/>
        <c:crosses val="autoZero"/>
        <c:auto val="1"/>
        <c:lblAlgn val="ctr"/>
        <c:lblOffset val="100"/>
        <c:tickLblSkip val="1"/>
        <c:tickMarkSkip val="1"/>
        <c:noMultiLvlLbl val="0"/>
      </c:catAx>
      <c:valAx>
        <c:axId val="397605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4077738388591446"/>
          <c:y val="3.8674111397141393E-2"/>
        </c:manualLayout>
      </c:layout>
      <c:overlay val="0"/>
      <c:spPr>
        <a:noFill/>
        <a:ln w="25400">
          <a:noFill/>
        </a:ln>
      </c:spPr>
    </c:title>
    <c:autoTitleDeleted val="0"/>
    <c:plotArea>
      <c:layout>
        <c:manualLayout>
          <c:layoutTarget val="inner"/>
          <c:xMode val="edge"/>
          <c:yMode val="edge"/>
          <c:x val="0.13592271670979042"/>
          <c:y val="0.1381218264183621"/>
          <c:w val="0.82718681883386735"/>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'13Equilibr w fees (short 0-NPV)'!$A$4:$A$15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'13Equilibr w fees (short 0-NPV)'!$C$4:$C$15</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ser>
        <c:dLbls>
          <c:showLegendKey val="0"/>
          <c:showVal val="0"/>
          <c:showCatName val="0"/>
          <c:showSerName val="0"/>
          <c:showPercent val="0"/>
          <c:showBubbleSize val="0"/>
        </c:dLbls>
        <c:marker val="1"/>
        <c:smooth val="0"/>
        <c:axId val="397604240"/>
        <c:axId val="397936472"/>
      </c:lineChart>
      <c:catAx>
        <c:axId val="3976042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5580492207871"/>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6472"/>
        <c:crosses val="autoZero"/>
        <c:auto val="1"/>
        <c:lblAlgn val="ctr"/>
        <c:lblOffset val="100"/>
        <c:tickLblSkip val="1"/>
        <c:tickMarkSkip val="1"/>
        <c:noMultiLvlLbl val="0"/>
      </c:catAx>
      <c:valAx>
        <c:axId val="39793647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4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'6. method compar'!$C$47:$N$47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'6. method compar'!$B$39:$M$39</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ser>
        <c:dLbls>
          <c:showLegendKey val="0"/>
          <c:showVal val="0"/>
          <c:showCatName val="0"/>
          <c:showSerName val="0"/>
          <c:showPercent val="0"/>
          <c:showBubbleSize val="0"/>
        </c:dLbls>
        <c:marker val="1"/>
        <c:smooth val="0"/>
        <c:axId val="398068616"/>
        <c:axId val="398069008"/>
      </c:lineChart>
      <c:catAx>
        <c:axId val="398068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9008"/>
        <c:crosses val="autoZero"/>
        <c:auto val="1"/>
        <c:lblAlgn val="ctr"/>
        <c:lblOffset val="100"/>
        <c:tickLblSkip val="1"/>
        <c:tickMarkSkip val="1"/>
        <c:noMultiLvlLbl val="0"/>
      </c:catAx>
      <c:valAx>
        <c:axId val="39806900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86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'Equilibr w fees (hetero short)'!#REF!</c:f>
              <c:numCache>
                <c:formatCode>General</c:formatCode>
                <c:ptCount val="1"/>
                <c:pt idx="0">
                  <c:v>1</c:v>
                </c:pt>
              </c:numCache>
            </c:numRef>
          </c:val>
        </c:ser>
        <c:dLbls>
          <c:showLegendKey val="0"/>
          <c:showVal val="0"/>
          <c:showCatName val="0"/>
          <c:showSerName val="0"/>
          <c:showPercent val="0"/>
          <c:showBubbleSize val="0"/>
        </c:dLbls>
        <c:gapWidth val="150"/>
        <c:axId val="398330336"/>
        <c:axId val="398330728"/>
      </c:barChart>
      <c:catAx>
        <c:axId val="398330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30728"/>
        <c:crosses val="autoZero"/>
        <c:auto val="1"/>
        <c:lblAlgn val="ctr"/>
        <c:lblOffset val="100"/>
        <c:tickLblSkip val="1"/>
        <c:tickMarkSkip val="1"/>
        <c:noMultiLvlLbl val="0"/>
      </c:catAx>
      <c:valAx>
        <c:axId val="3983307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30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28159086454995"/>
          <c:y val="3.8674111397141393E-2"/>
        </c:manualLayout>
      </c:layout>
      <c:overlay val="0"/>
      <c:spPr>
        <a:noFill/>
        <a:ln w="25400">
          <a:noFill/>
        </a:ln>
      </c:spPr>
    </c:title>
    <c:autoTitleDeleted val="0"/>
    <c:plotArea>
      <c:layout>
        <c:manualLayout>
          <c:layoutTarget val="inner"/>
          <c:xMode val="edge"/>
          <c:yMode val="edge"/>
          <c:x val="0.13671894557802047"/>
          <c:y val="0.1381218264183621"/>
          <c:w val="0.82617305685003783"/>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'Equilibr w fees (hetero short)'!$A$4:$A$15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'Equilibr w fees (hetero short)'!$C$4:$C$15</c:f>
              <c:numCache>
                <c:formatCode>0.00%</c:formatCode>
                <c:ptCount val="12"/>
                <c:pt idx="0">
                  <c:v>5.4999999999999997E-3</c:v>
                </c:pt>
                <c:pt idx="1">
                  <c:v>5.4999999999999997E-3</c:v>
                </c:pt>
                <c:pt idx="2">
                  <c:v>5.4999999999999997E-3</c:v>
                </c:pt>
                <c:pt idx="3">
                  <c:v>5.4999999999999997E-3</c:v>
                </c:pt>
                <c:pt idx="4">
                  <c:v>5.4999999999999997E-3</c:v>
                </c:pt>
                <c:pt idx="5">
                  <c:v>5.4999999999999997E-3</c:v>
                </c:pt>
                <c:pt idx="6">
                  <c:v>5.4999999999999997E-3</c:v>
                </c:pt>
                <c:pt idx="7">
                  <c:v>5.4999999999999997E-3</c:v>
                </c:pt>
                <c:pt idx="8">
                  <c:v>5.4999999999999997E-3</c:v>
                </c:pt>
                <c:pt idx="9">
                  <c:v>5.4999999999999997E-3</c:v>
                </c:pt>
                <c:pt idx="10">
                  <c:v>5.4999999999999997E-3</c:v>
                </c:pt>
                <c:pt idx="11">
                  <c:v>5.4999999999999997E-3</c:v>
                </c:pt>
              </c:numCache>
            </c:numRef>
          </c:val>
          <c:smooth val="0"/>
        </c:ser>
        <c:dLbls>
          <c:showLegendKey val="0"/>
          <c:showVal val="0"/>
          <c:showCatName val="0"/>
          <c:showSerName val="0"/>
          <c:showPercent val="0"/>
          <c:showBubbleSize val="0"/>
        </c:dLbls>
        <c:marker val="1"/>
        <c:smooth val="0"/>
        <c:axId val="395601296"/>
        <c:axId val="395601688"/>
      </c:lineChart>
      <c:catAx>
        <c:axId val="395601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390697084470404"/>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1688"/>
        <c:crosses val="autoZero"/>
        <c:auto val="1"/>
        <c:lblAlgn val="ctr"/>
        <c:lblOffset val="100"/>
        <c:tickLblSkip val="1"/>
        <c:tickMarkSkip val="1"/>
        <c:noMultiLvlLbl val="0"/>
      </c:catAx>
      <c:valAx>
        <c:axId val="39560168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12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'15. Non-Equilibr(long)(cycle)'!#REF!</c:f>
              <c:numCache>
                <c:formatCode>General</c:formatCode>
                <c:ptCount val="1"/>
                <c:pt idx="0">
                  <c:v>1</c:v>
                </c:pt>
              </c:numCache>
            </c:numRef>
          </c:val>
        </c:ser>
        <c:dLbls>
          <c:showLegendKey val="0"/>
          <c:showVal val="0"/>
          <c:showCatName val="0"/>
          <c:showSerName val="0"/>
          <c:showPercent val="0"/>
          <c:showBubbleSize val="0"/>
        </c:dLbls>
        <c:gapWidth val="150"/>
        <c:axId val="397937256"/>
        <c:axId val="397937648"/>
      </c:barChart>
      <c:catAx>
        <c:axId val="397937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7648"/>
        <c:crosses val="autoZero"/>
        <c:auto val="1"/>
        <c:lblAlgn val="ctr"/>
        <c:lblOffset val="100"/>
        <c:tickLblSkip val="1"/>
        <c:tickMarkSkip val="1"/>
        <c:noMultiLvlLbl val="0"/>
      </c:catAx>
      <c:valAx>
        <c:axId val="39793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72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4481422839544517"/>
          <c:y val="0.1381218264183621"/>
          <c:w val="0.81996164456339882"/>
          <c:h val="0.7679573548860934"/>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'15. Non-Equilibr(long)(cycle)'!$A$4:$A$15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 Non-Equilibr(long)(cycle)'!$C$4:$C$15</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ser>
        <c:dLbls>
          <c:showLegendKey val="0"/>
          <c:showVal val="0"/>
          <c:showCatName val="0"/>
          <c:showSerName val="0"/>
          <c:showPercent val="0"/>
          <c:showBubbleSize val="0"/>
        </c:dLbls>
        <c:marker val="1"/>
        <c:smooth val="0"/>
        <c:axId val="397938432"/>
        <c:axId val="397938824"/>
      </c:lineChart>
      <c:catAx>
        <c:axId val="3979384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880674841642881"/>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8824"/>
        <c:crosses val="autoZero"/>
        <c:auto val="1"/>
        <c:lblAlgn val="ctr"/>
        <c:lblOffset val="100"/>
        <c:tickLblSkip val="1"/>
        <c:tickMarkSkip val="1"/>
        <c:noMultiLvlLbl val="0"/>
      </c:catAx>
      <c:valAx>
        <c:axId val="397938824"/>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84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'Non-Equilibr(long NPV&gt;0)(flat)'!#REF!</c:f>
              <c:numCache>
                <c:formatCode>General</c:formatCode>
                <c:ptCount val="1"/>
                <c:pt idx="0">
                  <c:v>1</c:v>
                </c:pt>
              </c:numCache>
            </c:numRef>
          </c:val>
        </c:ser>
        <c:dLbls>
          <c:showLegendKey val="0"/>
          <c:showVal val="0"/>
          <c:showCatName val="0"/>
          <c:showSerName val="0"/>
          <c:showPercent val="0"/>
          <c:showBubbleSize val="0"/>
        </c:dLbls>
        <c:gapWidth val="150"/>
        <c:axId val="395602472"/>
        <c:axId val="395602864"/>
      </c:barChart>
      <c:catAx>
        <c:axId val="395602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2864"/>
        <c:crosses val="autoZero"/>
        <c:auto val="1"/>
        <c:lblAlgn val="ctr"/>
        <c:lblOffset val="100"/>
        <c:tickLblSkip val="1"/>
        <c:tickMarkSkip val="1"/>
        <c:noMultiLvlLbl val="0"/>
      </c:catAx>
      <c:valAx>
        <c:axId val="3956028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24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'Non-Equilibr(long NPV&gt;0)(flat)'!$A$4:$A$15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'Non-Equilibr(long NPV&gt;0)(flat)'!$C$4:$C$15</c:f>
              <c:numCache>
                <c:formatCode>0.00%</c:formatCode>
                <c:ptCount val="12"/>
                <c:pt idx="0">
                  <c:v>1.2500000000000001E-2</c:v>
                </c:pt>
                <c:pt idx="1">
                  <c:v>1.2500000000000001E-2</c:v>
                </c:pt>
                <c:pt idx="2">
                  <c:v>1.2500000000000001E-2</c:v>
                </c:pt>
                <c:pt idx="3">
                  <c:v>1.2500000000000001E-2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smooth val="0"/>
        </c:ser>
        <c:dLbls>
          <c:showLegendKey val="0"/>
          <c:showVal val="0"/>
          <c:showCatName val="0"/>
          <c:showSerName val="0"/>
          <c:showPercent val="0"/>
          <c:showBubbleSize val="0"/>
        </c:dLbls>
        <c:marker val="1"/>
        <c:smooth val="0"/>
        <c:axId val="395603648"/>
        <c:axId val="395604040"/>
      </c:lineChart>
      <c:catAx>
        <c:axId val="3956036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4040"/>
        <c:crosses val="autoZero"/>
        <c:auto val="1"/>
        <c:lblAlgn val="ctr"/>
        <c:lblOffset val="100"/>
        <c:tickLblSkip val="1"/>
        <c:tickMarkSkip val="1"/>
        <c:noMultiLvlLbl val="0"/>
      </c:catAx>
      <c:valAx>
        <c:axId val="395604040"/>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36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'Non-Equilibr(short NPV&gt;0)(flat)'!#REF!</c:f>
              <c:numCache>
                <c:formatCode>General</c:formatCode>
                <c:ptCount val="1"/>
                <c:pt idx="0">
                  <c:v>1</c:v>
                </c:pt>
              </c:numCache>
            </c:numRef>
          </c:val>
        </c:ser>
        <c:dLbls>
          <c:showLegendKey val="0"/>
          <c:showVal val="0"/>
          <c:showCatName val="0"/>
          <c:showSerName val="0"/>
          <c:showPercent val="0"/>
          <c:showBubbleSize val="0"/>
        </c:dLbls>
        <c:gapWidth val="150"/>
        <c:axId val="395604824"/>
        <c:axId val="395605216"/>
      </c:barChart>
      <c:catAx>
        <c:axId val="39560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5216"/>
        <c:crosses val="autoZero"/>
        <c:auto val="1"/>
        <c:lblAlgn val="ctr"/>
        <c:lblOffset val="100"/>
        <c:tickLblSkip val="1"/>
        <c:tickMarkSkip val="1"/>
        <c:noMultiLvlLbl val="0"/>
      </c:catAx>
      <c:valAx>
        <c:axId val="395605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'Non-Equilibr(short NPV&gt;0)(flat)'!$A$4:$A$15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'Non-Equilibr(short NPV&gt;0)(flat)'!$C$4:$C$15</c:f>
              <c:numCache>
                <c:formatCode>0.00%</c:formatCode>
                <c:ptCount val="12"/>
                <c:pt idx="0">
                  <c:v>2.4999999999999988E-3</c:v>
                </c:pt>
                <c:pt idx="1">
                  <c:v>2.4999999999999988E-3</c:v>
                </c:pt>
                <c:pt idx="2">
                  <c:v>2.4999999999999988E-3</c:v>
                </c:pt>
                <c:pt idx="3">
                  <c:v>2.4999999999999988E-3</c:v>
                </c:pt>
                <c:pt idx="4">
                  <c:v>2.4999999999999988E-3</c:v>
                </c:pt>
                <c:pt idx="5">
                  <c:v>2.4999999999999988E-3</c:v>
                </c:pt>
                <c:pt idx="6">
                  <c:v>2.4999999999999988E-3</c:v>
                </c:pt>
                <c:pt idx="7">
                  <c:v>2.4999999999999988E-3</c:v>
                </c:pt>
                <c:pt idx="8">
                  <c:v>2.4999999999999988E-3</c:v>
                </c:pt>
                <c:pt idx="9">
                  <c:v>2.4999999999999988E-3</c:v>
                </c:pt>
                <c:pt idx="10">
                  <c:v>2.4999999999999988E-3</c:v>
                </c:pt>
                <c:pt idx="11">
                  <c:v>2.4999999999999988E-3</c:v>
                </c:pt>
              </c:numCache>
            </c:numRef>
          </c:val>
          <c:smooth val="0"/>
        </c:ser>
        <c:dLbls>
          <c:showLegendKey val="0"/>
          <c:showVal val="0"/>
          <c:showCatName val="0"/>
          <c:showSerName val="0"/>
          <c:showPercent val="0"/>
          <c:showBubbleSize val="0"/>
        </c:dLbls>
        <c:marker val="1"/>
        <c:smooth val="0"/>
        <c:axId val="395606000"/>
        <c:axId val="395606392"/>
      </c:lineChart>
      <c:catAx>
        <c:axId val="3956060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6392"/>
        <c:crosses val="autoZero"/>
        <c:auto val="1"/>
        <c:lblAlgn val="ctr"/>
        <c:lblOffset val="100"/>
        <c:tickLblSkip val="1"/>
        <c:tickMarkSkip val="1"/>
        <c:noMultiLvlLbl val="0"/>
      </c:catAx>
      <c:valAx>
        <c:axId val="39560639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'18. Non-Equilibr Meth Compar'!#REF!</c:f>
              <c:numCache>
                <c:formatCode>General</c:formatCode>
                <c:ptCount val="1"/>
                <c:pt idx="0">
                  <c:v>1</c:v>
                </c:pt>
              </c:numCache>
            </c:numRef>
          </c:val>
        </c:ser>
        <c:dLbls>
          <c:showLegendKey val="0"/>
          <c:showVal val="0"/>
          <c:showCatName val="0"/>
          <c:showSerName val="0"/>
          <c:showPercent val="0"/>
          <c:showBubbleSize val="0"/>
        </c:dLbls>
        <c:gapWidth val="150"/>
        <c:axId val="397939608"/>
        <c:axId val="397940000"/>
      </c:barChart>
      <c:catAx>
        <c:axId val="397939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40000"/>
        <c:crosses val="autoZero"/>
        <c:auto val="1"/>
        <c:lblAlgn val="ctr"/>
        <c:lblOffset val="100"/>
        <c:tickLblSkip val="1"/>
        <c:tickMarkSkip val="1"/>
        <c:noMultiLvlLbl val="0"/>
      </c:catAx>
      <c:valAx>
        <c:axId val="3979400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96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'18. Non-Equilibr Meth Compar'!$C$47:$N$47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 Non-Equilibr Meth Compar'!$B$39:$M$39</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ser>
        <c:dLbls>
          <c:showLegendKey val="0"/>
          <c:showVal val="0"/>
          <c:showCatName val="0"/>
          <c:showSerName val="0"/>
          <c:showPercent val="0"/>
          <c:showBubbleSize val="0"/>
        </c:dLbls>
        <c:marker val="1"/>
        <c:smooth val="0"/>
        <c:axId val="398066264"/>
        <c:axId val="398066656"/>
      </c:lineChart>
      <c:catAx>
        <c:axId val="3980662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6656"/>
        <c:crosses val="autoZero"/>
        <c:auto val="1"/>
        <c:lblAlgn val="ctr"/>
        <c:lblOffset val="100"/>
        <c:tickLblSkip val="1"/>
        <c:tickMarkSkip val="1"/>
        <c:noMultiLvlLbl val="0"/>
      </c:catAx>
      <c:valAx>
        <c:axId val="398066656"/>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62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'7. method compar (2)'!#REF!</c:f>
              <c:numCache>
                <c:formatCode>General</c:formatCode>
                <c:ptCount val="1"/>
                <c:pt idx="0">
                  <c:v>1</c:v>
                </c:pt>
              </c:numCache>
            </c:numRef>
          </c:val>
        </c:ser>
        <c:dLbls>
          <c:showLegendKey val="0"/>
          <c:showVal val="0"/>
          <c:showCatName val="0"/>
          <c:showSerName val="0"/>
          <c:showPercent val="0"/>
          <c:showBubbleSize val="0"/>
        </c:dLbls>
        <c:gapWidth val="150"/>
        <c:axId val="394878624"/>
        <c:axId val="394879016"/>
      </c:barChart>
      <c:catAx>
        <c:axId val="394878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79016"/>
        <c:crosses val="autoZero"/>
        <c:auto val="1"/>
        <c:lblAlgn val="ctr"/>
        <c:lblOffset val="100"/>
        <c:tickLblSkip val="1"/>
        <c:tickMarkSkip val="1"/>
        <c:noMultiLvlLbl val="0"/>
      </c:catAx>
      <c:valAx>
        <c:axId val="394879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786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'7. method compar (2)'!$C$47:$N$47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'7. method compar (2)'!$B$39:$M$39</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ser>
        <c:dLbls>
          <c:showLegendKey val="0"/>
          <c:showVal val="0"/>
          <c:showCatName val="0"/>
          <c:showSerName val="0"/>
          <c:showPercent val="0"/>
          <c:showBubbleSize val="0"/>
        </c:dLbls>
        <c:marker val="1"/>
        <c:smooth val="0"/>
        <c:axId val="394879800"/>
        <c:axId val="394880192"/>
      </c:lineChart>
      <c:catAx>
        <c:axId val="394879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80192"/>
        <c:crosses val="autoZero"/>
        <c:auto val="1"/>
        <c:lblAlgn val="ctr"/>
        <c:lblOffset val="100"/>
        <c:tickLblSkip val="1"/>
        <c:tickMarkSkip val="1"/>
        <c:noMultiLvlLbl val="0"/>
      </c:catAx>
      <c:valAx>
        <c:axId val="39488019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798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'8. method compar (3)'!#REF!</c:f>
              <c:numCache>
                <c:formatCode>General</c:formatCode>
                <c:ptCount val="1"/>
                <c:pt idx="0">
                  <c:v>1</c:v>
                </c:pt>
              </c:numCache>
            </c:numRef>
          </c:val>
        </c:ser>
        <c:dLbls>
          <c:showLegendKey val="0"/>
          <c:showVal val="0"/>
          <c:showCatName val="0"/>
          <c:showSerName val="0"/>
          <c:showPercent val="0"/>
          <c:showBubbleSize val="0"/>
        </c:dLbls>
        <c:gapWidth val="150"/>
        <c:axId val="394880976"/>
        <c:axId val="394881368"/>
      </c:barChart>
      <c:catAx>
        <c:axId val="394880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81368"/>
        <c:crosses val="autoZero"/>
        <c:auto val="1"/>
        <c:lblAlgn val="ctr"/>
        <c:lblOffset val="100"/>
        <c:tickLblSkip val="1"/>
        <c:tickMarkSkip val="1"/>
        <c:noMultiLvlLbl val="0"/>
      </c:catAx>
      <c:valAx>
        <c:axId val="3948813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809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'8. method compar (3)'!$C$47:$N$47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'8. method compar (3)'!$B$39:$M$39</c:f>
              <c:numCache>
                <c:formatCode>0.00%</c:formatCode>
                <c:ptCount val="12"/>
                <c:pt idx="0">
                  <c:v>1.2500000000000001E-2</c:v>
                </c:pt>
                <c:pt idx="1">
                  <c:v>1.2500000000000001E-2</c:v>
                </c:pt>
                <c:pt idx="2">
                  <c:v>1.2500000000000001E-2</c:v>
                </c:pt>
                <c:pt idx="3">
                  <c:v>1.2500000000000001E-2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smooth val="0"/>
        </c:ser>
        <c:dLbls>
          <c:showLegendKey val="0"/>
          <c:showVal val="0"/>
          <c:showCatName val="0"/>
          <c:showSerName val="0"/>
          <c:showPercent val="0"/>
          <c:showBubbleSize val="0"/>
        </c:dLbls>
        <c:marker val="1"/>
        <c:smooth val="0"/>
        <c:axId val="394882152"/>
        <c:axId val="398323672"/>
      </c:lineChart>
      <c:catAx>
        <c:axId val="3948821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3672"/>
        <c:crosses val="autoZero"/>
        <c:auto val="1"/>
        <c:lblAlgn val="ctr"/>
        <c:lblOffset val="100"/>
        <c:tickLblSkip val="1"/>
        <c:tickMarkSkip val="1"/>
        <c:noMultiLvlLbl val="0"/>
      </c:catAx>
      <c:valAx>
        <c:axId val="39832367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821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'9. binomial cycle check'!#REF!</c:f>
              <c:numCache>
                <c:formatCode>General</c:formatCode>
                <c:ptCount val="1"/>
                <c:pt idx="0">
                  <c:v>1</c:v>
                </c:pt>
              </c:numCache>
            </c:numRef>
          </c:val>
        </c:ser>
        <c:dLbls>
          <c:showLegendKey val="0"/>
          <c:showVal val="0"/>
          <c:showCatName val="0"/>
          <c:showSerName val="0"/>
          <c:showPercent val="0"/>
          <c:showBubbleSize val="0"/>
        </c:dLbls>
        <c:gapWidth val="150"/>
        <c:axId val="398324456"/>
        <c:axId val="398324848"/>
      </c:barChart>
      <c:catAx>
        <c:axId val="398324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24848"/>
        <c:crosses val="autoZero"/>
        <c:auto val="1"/>
        <c:lblAlgn val="ctr"/>
        <c:lblOffset val="100"/>
        <c:tickLblSkip val="1"/>
        <c:tickMarkSkip val="1"/>
        <c:noMultiLvlLbl val="0"/>
      </c:catAx>
      <c:valAx>
        <c:axId val="398324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24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 (input)</a:t>
            </a:r>
          </a:p>
        </c:rich>
      </c:tx>
      <c:layout>
        <c:manualLayout>
          <c:xMode val="edge"/>
          <c:yMode val="edge"/>
          <c:x val="0.1708862959930755"/>
          <c:y val="3.8781215889586072E-2"/>
        </c:manualLayout>
      </c:layout>
      <c:overlay val="0"/>
      <c:spPr>
        <a:noFill/>
        <a:ln w="25400">
          <a:noFill/>
        </a:ln>
      </c:spPr>
    </c:title>
    <c:autoTitleDeleted val="0"/>
    <c:plotArea>
      <c:layout>
        <c:manualLayout>
          <c:layoutTarget val="inner"/>
          <c:xMode val="edge"/>
          <c:yMode val="edge"/>
          <c:x val="0.18776395485658912"/>
          <c:y val="0.13850434246280738"/>
          <c:w val="0.77426260036368766"/>
          <c:h val="0.7728542309424653"/>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check'!$A$5:$A$16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'9. binomial cycle check'!$C$5:$C$16</c:f>
              <c:numCache>
                <c:formatCode>0.0000%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ser>
        <c:dLbls>
          <c:showLegendKey val="0"/>
          <c:showVal val="0"/>
          <c:showCatName val="0"/>
          <c:showSerName val="0"/>
          <c:showPercent val="0"/>
          <c:showBubbleSize val="0"/>
        </c:dLbls>
        <c:marker val="1"/>
        <c:smooth val="0"/>
        <c:axId val="398325632"/>
        <c:axId val="398326024"/>
      </c:lineChart>
      <c:catAx>
        <c:axId val="398325632"/>
        <c:scaling>
          <c:orientation val="minMax"/>
        </c:scaling>
        <c:delete val="0"/>
        <c:axPos val="b"/>
        <c:title>
          <c:tx>
            <c:rich>
              <a:bodyPr/>
              <a:lstStyle/>
              <a:p>
                <a:pPr>
                  <a:defRPr sz="550" b="1" i="0" u="none" strike="noStrike" baseline="0">
                    <a:solidFill>
                      <a:srgbClr val="000000"/>
                    </a:solidFill>
                    <a:latin typeface="Arial"/>
                    <a:ea typeface="Arial"/>
                    <a:cs typeface="Arial"/>
                  </a:defRPr>
                </a:pPr>
                <a:r>
                  <a:rPr lang="en-US"/>
                  <a:t>Period</a:t>
                </a:r>
              </a:p>
            </c:rich>
          </c:tx>
          <c:layout>
            <c:manualLayout>
              <c:xMode val="edge"/>
              <c:yMode val="edge"/>
              <c:x val="0.53375596155861837"/>
              <c:y val="0.9390594418978339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6024"/>
        <c:crosses val="autoZero"/>
        <c:auto val="1"/>
        <c:lblAlgn val="ctr"/>
        <c:lblOffset val="100"/>
        <c:tickLblSkip val="1"/>
        <c:tickMarkSkip val="1"/>
        <c:noMultiLvlLbl val="0"/>
      </c:catAx>
      <c:valAx>
        <c:axId val="398326024"/>
        <c:scaling>
          <c:orientation val="minMax"/>
          <c:max val="0.05"/>
          <c:min val="-0.05"/>
        </c:scaling>
        <c:delete val="0"/>
        <c:axPos val="l"/>
        <c:numFmt formatCode="0.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5632"/>
        <c:crosses val="autoZero"/>
        <c:crossBetween val="between"/>
        <c:majorUnit val="0.01"/>
        <c:minorUnit val="0.01"/>
      </c:valAx>
      <c:spPr>
        <a:solidFill>
          <a:srgbClr val="C0C0C0"/>
        </a:solidFill>
        <a:ln w="12700">
          <a:solidFill>
            <a:srgbClr val="808080"/>
          </a:solidFill>
          <a:prstDash val="solid"/>
        </a:ln>
      </c:spPr>
    </c:plotArea>
    <c:plotVisOnly val="1"/>
    <c:dispBlanksAs val="gap"/>
    <c:showDLblsOverMax val="0"/>
  </c:chart>
  <c:spPr>
    <a:solidFill>
      <a:srgbClr val="FFFF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 (output)</a:t>
            </a:r>
          </a:p>
        </c:rich>
      </c:tx>
      <c:layout>
        <c:manualLayout>
          <c:xMode val="edge"/>
          <c:yMode val="edge"/>
          <c:x val="0.16805004789114356"/>
          <c:y val="3.8567596869611066E-2"/>
        </c:manualLayout>
      </c:layout>
      <c:overlay val="0"/>
      <c:spPr>
        <a:noFill/>
        <a:ln w="25400">
          <a:noFill/>
        </a:ln>
      </c:spPr>
    </c:title>
    <c:autoTitleDeleted val="0"/>
    <c:plotArea>
      <c:layout>
        <c:manualLayout>
          <c:layoutTarget val="inner"/>
          <c:xMode val="edge"/>
          <c:yMode val="edge"/>
          <c:x val="0.18257289153605719"/>
          <c:y val="0.13774141739146811"/>
          <c:w val="0.77800948097751632"/>
          <c:h val="0.7741067657400507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check'!$A$5:$A$16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'9. binomial cycle check'!$D$5:$D$16</c:f>
              <c:numCache>
                <c:formatCode>0.0000%</c:formatCode>
                <c:ptCount val="12"/>
                <c:pt idx="0">
                  <c:v>3.7500000000000089E-2</c:v>
                </c:pt>
                <c:pt idx="1">
                  <c:v>1.2499999999999734E-2</c:v>
                </c:pt>
                <c:pt idx="2">
                  <c:v>0</c:v>
                </c:pt>
                <c:pt idx="3">
                  <c:v>-1.2499999999999623E-2</c:v>
                </c:pt>
                <c:pt idx="4">
                  <c:v>-2.5000000000000355E-2</c:v>
                </c:pt>
                <c:pt idx="5">
                  <c:v>-2.5000000000000133E-2</c:v>
                </c:pt>
                <c:pt idx="6">
                  <c:v>-1.2499999999999623E-2</c:v>
                </c:pt>
                <c:pt idx="7">
                  <c:v>0</c:v>
                </c:pt>
                <c:pt idx="8">
                  <c:v>7.5000000000000622E-3</c:v>
                </c:pt>
                <c:pt idx="9">
                  <c:v>1.2500000000000178E-2</c:v>
                </c:pt>
                <c:pt idx="10">
                  <c:v>7.4999999999998401E-3</c:v>
                </c:pt>
                <c:pt idx="11">
                  <c:v>7.5000000000000622E-3</c:v>
                </c:pt>
              </c:numCache>
            </c:numRef>
          </c:val>
          <c:smooth val="0"/>
        </c:ser>
        <c:dLbls>
          <c:showLegendKey val="0"/>
          <c:showVal val="0"/>
          <c:showCatName val="0"/>
          <c:showSerName val="0"/>
          <c:showPercent val="0"/>
          <c:showBubbleSize val="0"/>
        </c:dLbls>
        <c:marker val="1"/>
        <c:smooth val="0"/>
        <c:axId val="398326808"/>
        <c:axId val="398327200"/>
      </c:lineChart>
      <c:catAx>
        <c:axId val="398326808"/>
        <c:scaling>
          <c:orientation val="minMax"/>
        </c:scaling>
        <c:delete val="0"/>
        <c:axPos val="b"/>
        <c:title>
          <c:tx>
            <c:rich>
              <a:bodyPr/>
              <a:lstStyle/>
              <a:p>
                <a:pPr>
                  <a:defRPr sz="550" b="1" i="0" u="none" strike="noStrike" baseline="0">
                    <a:solidFill>
                      <a:srgbClr val="000000"/>
                    </a:solidFill>
                    <a:latin typeface="Arial"/>
                    <a:ea typeface="Arial"/>
                    <a:cs typeface="Arial"/>
                  </a:defRPr>
                </a:pPr>
                <a:r>
                  <a:rPr lang="en-US"/>
                  <a:t>Period</a:t>
                </a:r>
              </a:p>
            </c:rich>
          </c:tx>
          <c:layout>
            <c:manualLayout>
              <c:xMode val="edge"/>
              <c:yMode val="edge"/>
              <c:x val="0.53112113901398439"/>
              <c:y val="0.93939646660981224"/>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7200"/>
        <c:crossesAt val="0"/>
        <c:auto val="1"/>
        <c:lblAlgn val="ctr"/>
        <c:lblOffset val="100"/>
        <c:tickLblSkip val="1"/>
        <c:tickMarkSkip val="1"/>
        <c:noMultiLvlLbl val="0"/>
      </c:catAx>
      <c:valAx>
        <c:axId val="398327200"/>
        <c:scaling>
          <c:orientation val="minMax"/>
          <c:max val="0.05"/>
          <c:min val="-0.05"/>
        </c:scaling>
        <c:delete val="0"/>
        <c:axPos val="l"/>
        <c:numFmt formatCode="0.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6808"/>
        <c:crosses val="autoZero"/>
        <c:crossBetween val="between"/>
        <c:majorUnit val="0.01"/>
        <c:minorUnit val="0.01"/>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17</xdr:row>
          <xdr:rowOff>99060</xdr:rowOff>
        </xdr:from>
        <xdr:to>
          <xdr:col>3</xdr:col>
          <xdr:colOff>518160</xdr:colOff>
          <xdr:row>27</xdr:row>
          <xdr:rowOff>68580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25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225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45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45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56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xdr:colOff>
      <xdr:row>2</xdr:row>
      <xdr:rowOff>7620</xdr:rowOff>
    </xdr:from>
    <xdr:to>
      <xdr:col>8</xdr:col>
      <xdr:colOff>7620</xdr:colOff>
      <xdr:row>15</xdr:row>
      <xdr:rowOff>190500</xdr:rowOff>
    </xdr:to>
    <xdr:graphicFrame macro="">
      <xdr:nvGraphicFramePr>
        <xdr:cNvPr id="256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66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xdr:colOff>
      <xdr:row>2</xdr:row>
      <xdr:rowOff>7620</xdr:rowOff>
    </xdr:from>
    <xdr:to>
      <xdr:col>8</xdr:col>
      <xdr:colOff>7620</xdr:colOff>
      <xdr:row>15</xdr:row>
      <xdr:rowOff>190500</xdr:rowOff>
    </xdr:to>
    <xdr:graphicFrame macro="">
      <xdr:nvGraphicFramePr>
        <xdr:cNvPr id="266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76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76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96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96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327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3277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317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317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19</xdr:row>
          <xdr:rowOff>7620</xdr:rowOff>
        </xdr:from>
        <xdr:to>
          <xdr:col>5</xdr:col>
          <xdr:colOff>335280</xdr:colOff>
          <xdr:row>28</xdr:row>
          <xdr:rowOff>129540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21</xdr:row>
          <xdr:rowOff>30480</xdr:rowOff>
        </xdr:from>
        <xdr:to>
          <xdr:col>4</xdr:col>
          <xdr:colOff>312420</xdr:colOff>
          <xdr:row>31</xdr:row>
          <xdr:rowOff>91440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21</xdr:row>
          <xdr:rowOff>7620</xdr:rowOff>
        </xdr:from>
        <xdr:to>
          <xdr:col>13</xdr:col>
          <xdr:colOff>487680</xdr:colOff>
          <xdr:row>31</xdr:row>
          <xdr:rowOff>68580</xdr:rowOff>
        </xdr:to>
        <xdr:sp macro="" textlink="">
          <xdr:nvSpPr>
            <xdr:cNvPr id="9218" name="Object 2" hidden="1">
              <a:extLst>
                <a:ext uri="{63B3BB69-23CF-44E3-9099-C40C66FF867C}">
                  <a14:compatExt spid="_x0000_s921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6</xdr:row>
          <xdr:rowOff>99060</xdr:rowOff>
        </xdr:from>
        <xdr:to>
          <xdr:col>5</xdr:col>
          <xdr:colOff>563880</xdr:colOff>
          <xdr:row>13</xdr:row>
          <xdr:rowOff>30480</xdr:rowOff>
        </xdr:to>
        <xdr:sp macro="" textlink="">
          <xdr:nvSpPr>
            <xdr:cNvPr id="34818" name="Object 2" hidden="1">
              <a:extLst>
                <a:ext uri="{63B3BB69-23CF-44E3-9099-C40C66FF867C}">
                  <a14:compatExt spid="_x0000_s34818"/>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68580</xdr:colOff>
          <xdr:row>25</xdr:row>
          <xdr:rowOff>76200</xdr:rowOff>
        </xdr:from>
        <xdr:to>
          <xdr:col>4</xdr:col>
          <xdr:colOff>579120</xdr:colOff>
          <xdr:row>48</xdr:row>
          <xdr:rowOff>30480</xdr:rowOff>
        </xdr:to>
        <xdr:sp macro="" textlink="">
          <xdr:nvSpPr>
            <xdr:cNvPr id="34819" name="Object 3" hidden="1">
              <a:extLst>
                <a:ext uri="{63B3BB69-23CF-44E3-9099-C40C66FF867C}">
                  <a14:compatExt spid="_x0000_s34819"/>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236220</xdr:colOff>
          <xdr:row>64</xdr:row>
          <xdr:rowOff>121920</xdr:rowOff>
        </xdr:from>
        <xdr:to>
          <xdr:col>8</xdr:col>
          <xdr:colOff>45720</xdr:colOff>
          <xdr:row>68</xdr:row>
          <xdr:rowOff>129540</xdr:rowOff>
        </xdr:to>
        <xdr:sp macro="" textlink="">
          <xdr:nvSpPr>
            <xdr:cNvPr id="34820" name="Object 4" hidden="1">
              <a:extLst>
                <a:ext uri="{63B3BB69-23CF-44E3-9099-C40C66FF867C}">
                  <a14:compatExt spid="_x0000_s3482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69</xdr:row>
          <xdr:rowOff>121920</xdr:rowOff>
        </xdr:from>
        <xdr:to>
          <xdr:col>8</xdr:col>
          <xdr:colOff>213360</xdr:colOff>
          <xdr:row>73</xdr:row>
          <xdr:rowOff>129540</xdr:rowOff>
        </xdr:to>
        <xdr:sp macro="" textlink="">
          <xdr:nvSpPr>
            <xdr:cNvPr id="34821" name="Object 5" hidden="1">
              <a:extLst>
                <a:ext uri="{63B3BB69-23CF-44E3-9099-C40C66FF867C}">
                  <a14:compatExt spid="_x0000_s34821"/>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04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04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1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15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35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35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32</xdr:col>
      <xdr:colOff>129540</xdr:colOff>
      <xdr:row>120</xdr:row>
      <xdr:rowOff>0</xdr:rowOff>
    </xdr:from>
    <xdr:to>
      <xdr:col>37</xdr:col>
      <xdr:colOff>60960</xdr:colOff>
      <xdr:row>120</xdr:row>
      <xdr:rowOff>0</xdr:rowOff>
    </xdr:to>
    <xdr:graphicFrame macro="">
      <xdr:nvGraphicFramePr>
        <xdr:cNvPr id="307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106680</xdr:colOff>
      <xdr:row>2</xdr:row>
      <xdr:rowOff>190500</xdr:rowOff>
    </xdr:from>
    <xdr:to>
      <xdr:col>8</xdr:col>
      <xdr:colOff>579120</xdr:colOff>
      <xdr:row>16</xdr:row>
      <xdr:rowOff>167640</xdr:rowOff>
    </xdr:to>
    <xdr:graphicFrame macro="">
      <xdr:nvGraphicFramePr>
        <xdr:cNvPr id="307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693420</xdr:colOff>
      <xdr:row>2</xdr:row>
      <xdr:rowOff>190500</xdr:rowOff>
    </xdr:from>
    <xdr:to>
      <xdr:col>13</xdr:col>
      <xdr:colOff>441960</xdr:colOff>
      <xdr:row>16</xdr:row>
      <xdr:rowOff>182880</xdr:rowOff>
    </xdr:to>
    <xdr:graphicFrame macro="">
      <xdr:nvGraphicFramePr>
        <xdr:cNvPr id="307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106680</xdr:colOff>
      <xdr:row>17</xdr:row>
      <xdr:rowOff>45720</xdr:rowOff>
    </xdr:from>
    <xdr:to>
      <xdr:col>6</xdr:col>
      <xdr:colOff>342900</xdr:colOff>
      <xdr:row>31</xdr:row>
      <xdr:rowOff>76200</xdr:rowOff>
    </xdr:to>
    <xdr:graphicFrame macro="">
      <xdr:nvGraphicFramePr>
        <xdr:cNvPr id="3072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441960</xdr:colOff>
      <xdr:row>17</xdr:row>
      <xdr:rowOff>45720</xdr:rowOff>
    </xdr:from>
    <xdr:to>
      <xdr:col>13</xdr:col>
      <xdr:colOff>274320</xdr:colOff>
      <xdr:row>31</xdr:row>
      <xdr:rowOff>121920</xdr:rowOff>
    </xdr:to>
    <xdr:graphicFrame macro="">
      <xdr:nvGraphicFramePr>
        <xdr:cNvPr id="307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143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1433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geltner/My%20Documents/Teaching/431f04/Real%20Options/Binom&amp;Sam-M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avid/My%20Documents/Projects/NCREIF%20Trans/ARES%20apr05%20prep/NPI%20Based%20Annual%20Index%20LLAVSF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om-SamMcK (2)"/>
      <sheetName val="Binom-SamMcK"/>
      <sheetName val="BinomExmpl (3)"/>
      <sheetName val="BinomExmpl (2)"/>
      <sheetName val="BinomExmpl"/>
      <sheetName val="DTA&amp;realoptions"/>
      <sheetName val="Black-Scholes"/>
      <sheetName val="Sam-McK Formula"/>
      <sheetName val="Charts"/>
      <sheetName val="Comparisons"/>
    </sheetNames>
    <sheetDataSet>
      <sheetData sheetId="0"/>
      <sheetData sheetId="1"/>
      <sheetData sheetId="2"/>
      <sheetData sheetId="3"/>
      <sheetData sheetId="4"/>
      <sheetData sheetId="5"/>
      <sheetData sheetId="6"/>
      <sheetData sheetId="7"/>
      <sheetData sheetId="8">
        <row r="10">
          <cell r="K10">
            <v>0</v>
          </cell>
          <cell r="L10">
            <v>0</v>
          </cell>
          <cell r="M10">
            <v>0</v>
          </cell>
        </row>
        <row r="11">
          <cell r="K11">
            <v>0.01</v>
          </cell>
          <cell r="L11">
            <v>1.2226112044404848E-11</v>
          </cell>
          <cell r="M11">
            <v>0</v>
          </cell>
        </row>
        <row r="12">
          <cell r="K12">
            <v>0.02</v>
          </cell>
          <cell r="L12">
            <v>3.6938949169862036E-10</v>
          </cell>
          <cell r="M12">
            <v>0</v>
          </cell>
        </row>
        <row r="13">
          <cell r="K13">
            <v>0.03</v>
          </cell>
          <cell r="L13">
            <v>2.7123378648776208E-9</v>
          </cell>
          <cell r="M13">
            <v>0</v>
          </cell>
        </row>
        <row r="14">
          <cell r="K14">
            <v>0.04</v>
          </cell>
          <cell r="L14">
            <v>1.1160424187328539E-8</v>
          </cell>
          <cell r="M14">
            <v>0</v>
          </cell>
        </row>
        <row r="15">
          <cell r="K15">
            <v>0.05</v>
          </cell>
          <cell r="L15">
            <v>3.3434700183583563E-8</v>
          </cell>
          <cell r="M15">
            <v>0</v>
          </cell>
        </row>
        <row r="16">
          <cell r="K16">
            <v>6.0000000000000005E-2</v>
          </cell>
          <cell r="L16">
            <v>8.1948300619457922E-8</v>
          </cell>
          <cell r="M16">
            <v>0</v>
          </cell>
        </row>
        <row r="17">
          <cell r="K17">
            <v>7.0000000000000007E-2</v>
          </cell>
          <cell r="L17">
            <v>1.7487364449180476E-7</v>
          </cell>
          <cell r="M17">
            <v>0</v>
          </cell>
        </row>
        <row r="18">
          <cell r="K18">
            <v>0.08</v>
          </cell>
          <cell r="L18">
            <v>3.371916928885758E-7</v>
          </cell>
          <cell r="M18">
            <v>0</v>
          </cell>
        </row>
        <row r="19">
          <cell r="K19">
            <v>0.09</v>
          </cell>
          <cell r="L19">
            <v>6.0172658867588474E-7</v>
          </cell>
          <cell r="M19">
            <v>0</v>
          </cell>
        </row>
        <row r="20">
          <cell r="K20">
            <v>9.9999999999999992E-2</v>
          </cell>
          <cell r="L20">
            <v>1.0101679798985422E-6</v>
          </cell>
          <cell r="M20">
            <v>0</v>
          </cell>
        </row>
        <row r="21">
          <cell r="K21">
            <v>0.10999999999999999</v>
          </cell>
          <cell r="L21">
            <v>1.614082715072134E-6</v>
          </cell>
          <cell r="M21">
            <v>0</v>
          </cell>
        </row>
        <row r="22">
          <cell r="K22">
            <v>0.11999999999999998</v>
          </cell>
          <cell r="L22">
            <v>2.4759172009420917E-6</v>
          </cell>
          <cell r="M22">
            <v>0</v>
          </cell>
        </row>
        <row r="23">
          <cell r="K23">
            <v>0.12999999999999998</v>
          </cell>
          <cell r="L23">
            <v>3.6699914408553985E-6</v>
          </cell>
          <cell r="M23">
            <v>0</v>
          </cell>
        </row>
        <row r="24">
          <cell r="K24">
            <v>0.13999999999999999</v>
          </cell>
          <cell r="L24">
            <v>5.2834855770747396E-6</v>
          </cell>
          <cell r="M24">
            <v>0</v>
          </cell>
        </row>
        <row r="25">
          <cell r="K25">
            <v>0.15</v>
          </cell>
          <cell r="L25">
            <v>7.4174196162602682E-6</v>
          </cell>
          <cell r="M25">
            <v>0</v>
          </cell>
        </row>
        <row r="26">
          <cell r="K26">
            <v>0.16</v>
          </cell>
          <cell r="L26">
            <v>1.0187626907779684E-5</v>
          </cell>
          <cell r="M26">
            <v>0</v>
          </cell>
        </row>
        <row r="27">
          <cell r="K27">
            <v>0.17</v>
          </cell>
          <cell r="L27">
            <v>1.3725721859285342E-5</v>
          </cell>
          <cell r="M27">
            <v>0</v>
          </cell>
        </row>
        <row r="28">
          <cell r="K28">
            <v>0.18000000000000002</v>
          </cell>
          <cell r="L28">
            <v>1.8180062306418182E-5</v>
          </cell>
          <cell r="M28">
            <v>0</v>
          </cell>
        </row>
        <row r="29">
          <cell r="K29">
            <v>0.19000000000000003</v>
          </cell>
          <cell r="L29">
            <v>2.3716706899025252E-5</v>
          </cell>
          <cell r="M29">
            <v>0</v>
          </cell>
        </row>
        <row r="30">
          <cell r="K30">
            <v>0.20000000000000004</v>
          </cell>
          <cell r="L30">
            <v>3.0520367821732076E-5</v>
          </cell>
          <cell r="M30">
            <v>0</v>
          </cell>
        </row>
        <row r="31">
          <cell r="K31">
            <v>0.21000000000000005</v>
          </cell>
          <cell r="L31">
            <v>3.8795359129833568E-5</v>
          </cell>
          <cell r="M31">
            <v>0</v>
          </cell>
        </row>
        <row r="32">
          <cell r="K32">
            <v>0.22000000000000006</v>
          </cell>
          <cell r="L32">
            <v>4.876654095059433E-5</v>
          </cell>
          <cell r="M32">
            <v>0</v>
          </cell>
        </row>
        <row r="33">
          <cell r="K33">
            <v>0.23000000000000007</v>
          </cell>
          <cell r="L33">
            <v>6.0680259773953333E-5</v>
          </cell>
          <cell r="M33">
            <v>0</v>
          </cell>
        </row>
        <row r="34">
          <cell r="K34">
            <v>0.24000000000000007</v>
          </cell>
          <cell r="L34">
            <v>7.4805285034371756E-5</v>
          </cell>
          <cell r="M34">
            <v>0</v>
          </cell>
        </row>
        <row r="35">
          <cell r="K35">
            <v>0.25000000000000006</v>
          </cell>
          <cell r="L35">
            <v>9.14337421664403E-5</v>
          </cell>
          <cell r="M35">
            <v>0</v>
          </cell>
        </row>
        <row r="36">
          <cell r="K36">
            <v>0.26000000000000006</v>
          </cell>
          <cell r="L36">
            <v>1.1088204230029643E-4</v>
          </cell>
          <cell r="M36">
            <v>0</v>
          </cell>
        </row>
        <row r="37">
          <cell r="K37">
            <v>0.27000000000000007</v>
          </cell>
          <cell r="L37">
            <v>1.3349180874848546E-4</v>
          </cell>
          <cell r="M37">
            <v>0</v>
          </cell>
        </row>
        <row r="38">
          <cell r="K38">
            <v>0.28000000000000008</v>
          </cell>
          <cell r="L38">
            <v>1.5963080042324593E-4</v>
          </cell>
          <cell r="M38">
            <v>0</v>
          </cell>
        </row>
        <row r="39">
          <cell r="K39">
            <v>0.29000000000000009</v>
          </cell>
          <cell r="L39">
            <v>1.8969383231206316E-4</v>
          </cell>
          <cell r="M39">
            <v>0</v>
          </cell>
        </row>
        <row r="40">
          <cell r="K40">
            <v>0.3000000000000001</v>
          </cell>
          <cell r="L40">
            <v>2.2410369312946449E-4</v>
          </cell>
          <cell r="M40">
            <v>0</v>
          </cell>
        </row>
        <row r="41">
          <cell r="K41">
            <v>0.31000000000000011</v>
          </cell>
          <cell r="L41">
            <v>2.6331206025424731E-4</v>
          </cell>
          <cell r="M41">
            <v>0</v>
          </cell>
        </row>
        <row r="42">
          <cell r="K42">
            <v>0.32000000000000012</v>
          </cell>
          <cell r="L42">
            <v>3.0780041205348861E-4</v>
          </cell>
          <cell r="M42">
            <v>0</v>
          </cell>
        </row>
        <row r="43">
          <cell r="K43">
            <v>0.33000000000000013</v>
          </cell>
          <cell r="L43">
            <v>3.5808093768763895E-4</v>
          </cell>
          <cell r="M43">
            <v>0</v>
          </cell>
        </row>
        <row r="44">
          <cell r="K44">
            <v>0.34000000000000014</v>
          </cell>
          <cell r="L44">
            <v>4.1469744448467943E-4</v>
          </cell>
          <cell r="M44">
            <v>0</v>
          </cell>
        </row>
        <row r="45">
          <cell r="K45">
            <v>0.35000000000000014</v>
          </cell>
          <cell r="L45">
            <v>4.7822626296556978E-4</v>
          </cell>
          <cell r="M45">
            <v>0</v>
          </cell>
        </row>
        <row r="46">
          <cell r="K46">
            <v>0.36000000000000015</v>
          </cell>
          <cell r="L46">
            <v>5.4927714959804807E-4</v>
          </cell>
          <cell r="M46">
            <v>0</v>
          </cell>
        </row>
        <row r="47">
          <cell r="K47">
            <v>0.37000000000000016</v>
          </cell>
          <cell r="L47">
            <v>6.2849418735111059E-4</v>
          </cell>
          <cell r="M47">
            <v>0</v>
          </cell>
        </row>
        <row r="48">
          <cell r="K48">
            <v>0.38000000000000017</v>
          </cell>
          <cell r="L48">
            <v>7.1655668411818173E-4</v>
          </cell>
          <cell r="M48">
            <v>0</v>
          </cell>
        </row>
        <row r="49">
          <cell r="K49">
            <v>0.39000000000000018</v>
          </cell>
          <cell r="L49">
            <v>8.1418006907309063E-4</v>
          </cell>
          <cell r="M49">
            <v>0</v>
          </cell>
        </row>
        <row r="50">
          <cell r="K50">
            <v>0.40000000000000019</v>
          </cell>
          <cell r="L50">
            <v>9.2211678701929734E-4</v>
          </cell>
          <cell r="M50">
            <v>0</v>
          </cell>
        </row>
        <row r="51">
          <cell r="K51">
            <v>0.4100000000000002</v>
          </cell>
          <cell r="L51">
            <v>1.0411571907895719E-3</v>
          </cell>
          <cell r="M51">
            <v>0</v>
          </cell>
        </row>
        <row r="52">
          <cell r="K52">
            <v>0.42000000000000021</v>
          </cell>
          <cell r="L52">
            <v>1.1721304317502065E-3</v>
          </cell>
          <cell r="M52">
            <v>0</v>
          </cell>
        </row>
        <row r="53">
          <cell r="K53">
            <v>0.43000000000000022</v>
          </cell>
          <cell r="L53">
            <v>1.3159053484610714E-3</v>
          </cell>
          <cell r="M53">
            <v>0</v>
          </cell>
        </row>
        <row r="54">
          <cell r="K54">
            <v>0.44000000000000022</v>
          </cell>
          <cell r="L54">
            <v>1.4733913535402172E-3</v>
          </cell>
          <cell r="M54">
            <v>0</v>
          </cell>
        </row>
        <row r="55">
          <cell r="K55">
            <v>0.45000000000000023</v>
          </cell>
          <cell r="L55">
            <v>1.6455393187792529E-3</v>
          </cell>
          <cell r="M55">
            <v>0</v>
          </cell>
        </row>
        <row r="56">
          <cell r="K56">
            <v>0.46000000000000024</v>
          </cell>
          <cell r="L56">
            <v>1.83334245855359E-3</v>
          </cell>
          <cell r="M56">
            <v>0</v>
          </cell>
        </row>
        <row r="57">
          <cell r="K57">
            <v>0.47000000000000025</v>
          </cell>
          <cell r="L57">
            <v>2.0378372115694597E-3</v>
          </cell>
          <cell r="M57">
            <v>0</v>
          </cell>
        </row>
        <row r="58">
          <cell r="K58">
            <v>0.48000000000000026</v>
          </cell>
          <cell r="L58">
            <v>2.2601041209877218E-3</v>
          </cell>
          <cell r="M58">
            <v>0</v>
          </cell>
        </row>
        <row r="59">
          <cell r="K59">
            <v>0.49000000000000027</v>
          </cell>
          <cell r="L59">
            <v>2.5012687129626872E-3</v>
          </cell>
          <cell r="M59">
            <v>0</v>
          </cell>
        </row>
        <row r="60">
          <cell r="K60">
            <v>0.50000000000000022</v>
          </cell>
          <cell r="L60">
            <v>2.7625023736323998E-3</v>
          </cell>
          <cell r="M60">
            <v>0</v>
          </cell>
        </row>
        <row r="61">
          <cell r="K61">
            <v>0.51000000000000023</v>
          </cell>
          <cell r="L61">
            <v>3.0450232245953822E-3</v>
          </cell>
          <cell r="M61">
            <v>0</v>
          </cell>
        </row>
        <row r="62">
          <cell r="K62">
            <v>0.52000000000000024</v>
          </cell>
          <cell r="L62">
            <v>3.350096996907183E-3</v>
          </cell>
          <cell r="M62">
            <v>0</v>
          </cell>
        </row>
        <row r="63">
          <cell r="K63">
            <v>0.53000000000000025</v>
          </cell>
          <cell r="L63">
            <v>3.6790379036288532E-3</v>
          </cell>
          <cell r="M63">
            <v>0</v>
          </cell>
        </row>
        <row r="64">
          <cell r="K64">
            <v>0.54000000000000026</v>
          </cell>
          <cell r="L64">
            <v>4.0332095109580565E-3</v>
          </cell>
          <cell r="M64">
            <v>0</v>
          </cell>
        </row>
        <row r="65">
          <cell r="K65">
            <v>0.55000000000000027</v>
          </cell>
          <cell r="L65">
            <v>4.4140256079722813E-3</v>
          </cell>
          <cell r="M65">
            <v>0</v>
          </cell>
        </row>
        <row r="66">
          <cell r="K66">
            <v>0.56000000000000028</v>
          </cell>
          <cell r="L66">
            <v>4.8229510750125828E-3</v>
          </cell>
          <cell r="M66">
            <v>0</v>
          </cell>
        </row>
        <row r="67">
          <cell r="K67">
            <v>0.57000000000000028</v>
          </cell>
          <cell r="L67">
            <v>5.2615027507350127E-3</v>
          </cell>
          <cell r="M67">
            <v>0</v>
          </cell>
        </row>
        <row r="68">
          <cell r="K68">
            <v>0.58000000000000029</v>
          </cell>
          <cell r="L68">
            <v>5.7312502978560161E-3</v>
          </cell>
          <cell r="M68">
            <v>0</v>
          </cell>
        </row>
        <row r="69">
          <cell r="K69">
            <v>0.5900000000000003</v>
          </cell>
          <cell r="L69">
            <v>6.23381706761705E-3</v>
          </cell>
          <cell r="M69">
            <v>0</v>
          </cell>
        </row>
        <row r="70">
          <cell r="K70">
            <v>0.60000000000000031</v>
          </cell>
          <cell r="L70">
            <v>6.7708809629926925E-3</v>
          </cell>
          <cell r="M70">
            <v>0</v>
          </cell>
        </row>
        <row r="71">
          <cell r="K71">
            <v>0.61000000000000032</v>
          </cell>
          <cell r="L71">
            <v>7.344175300665735E-3</v>
          </cell>
          <cell r="M71">
            <v>0</v>
          </cell>
        </row>
        <row r="72">
          <cell r="K72">
            <v>0.62000000000000033</v>
          </cell>
          <cell r="L72">
            <v>7.9554896717918683E-3</v>
          </cell>
          <cell r="M72">
            <v>0</v>
          </cell>
        </row>
        <row r="73">
          <cell r="K73">
            <v>0.63000000000000034</v>
          </cell>
          <cell r="L73">
            <v>8.6066708015757973E-3</v>
          </cell>
          <cell r="M73">
            <v>0</v>
          </cell>
        </row>
        <row r="74">
          <cell r="K74">
            <v>0.64000000000000035</v>
          </cell>
          <cell r="L74">
            <v>9.2996234076798603E-3</v>
          </cell>
          <cell r="M74">
            <v>0</v>
          </cell>
        </row>
        <row r="75">
          <cell r="K75">
            <v>0.65000000000000036</v>
          </cell>
          <cell r="L75">
            <v>1.00363110574856E-2</v>
          </cell>
          <cell r="M75">
            <v>0</v>
          </cell>
        </row>
        <row r="76">
          <cell r="K76">
            <v>0.66000000000000036</v>
          </cell>
          <cell r="L76">
            <v>1.0818757024227896E-2</v>
          </cell>
          <cell r="M76">
            <v>0</v>
          </cell>
        </row>
        <row r="77">
          <cell r="K77">
            <v>0.67000000000000037</v>
          </cell>
          <cell r="L77">
            <v>1.164904514202081E-2</v>
          </cell>
          <cell r="M77">
            <v>0</v>
          </cell>
        </row>
        <row r="78">
          <cell r="K78">
            <v>0.68000000000000038</v>
          </cell>
          <cell r="L78">
            <v>1.2529320659793553E-2</v>
          </cell>
          <cell r="M78">
            <v>0</v>
          </cell>
        </row>
        <row r="79">
          <cell r="K79">
            <v>0.69000000000000039</v>
          </cell>
          <cell r="L79">
            <v>1.3461791094154484E-2</v>
          </cell>
          <cell r="M79">
            <v>0</v>
          </cell>
        </row>
        <row r="80">
          <cell r="K80">
            <v>0.7000000000000004</v>
          </cell>
          <cell r="L80">
            <v>1.4448727081200376E-2</v>
          </cell>
          <cell r="M80">
            <v>0</v>
          </cell>
        </row>
        <row r="81">
          <cell r="K81">
            <v>0.71000000000000041</v>
          </cell>
          <cell r="L81">
            <v>1.5492463227287988E-2</v>
          </cell>
          <cell r="M81">
            <v>0</v>
          </cell>
        </row>
        <row r="82">
          <cell r="K82">
            <v>0.72000000000000042</v>
          </cell>
          <cell r="L82">
            <v>1.6595398958783779E-2</v>
          </cell>
          <cell r="M82">
            <v>0</v>
          </cell>
        </row>
        <row r="83">
          <cell r="K83">
            <v>0.73000000000000043</v>
          </cell>
          <cell r="L83">
            <v>1.7759999370808032E-2</v>
          </cell>
          <cell r="M83">
            <v>0</v>
          </cell>
        </row>
        <row r="84">
          <cell r="K84">
            <v>0.74000000000000044</v>
          </cell>
          <cell r="L84">
            <v>1.8988796074988469E-2</v>
          </cell>
          <cell r="M84">
            <v>0</v>
          </cell>
        </row>
        <row r="85">
          <cell r="K85">
            <v>0.75000000000000044</v>
          </cell>
          <cell r="L85">
            <v>2.0284388046238121E-2</v>
          </cell>
          <cell r="M85">
            <v>0</v>
          </cell>
        </row>
        <row r="86">
          <cell r="K86">
            <v>0.76000000000000045</v>
          </cell>
          <cell r="L86">
            <v>2.1649442468572477E-2</v>
          </cell>
          <cell r="M86">
            <v>0</v>
          </cell>
        </row>
        <row r="87">
          <cell r="K87">
            <v>0.77000000000000046</v>
          </cell>
          <cell r="L87">
            <v>2.3086695579979156E-2</v>
          </cell>
          <cell r="M87">
            <v>0</v>
          </cell>
        </row>
        <row r="88">
          <cell r="K88">
            <v>0.78000000000000047</v>
          </cell>
          <cell r="L88">
            <v>2.4598953516354452E-2</v>
          </cell>
          <cell r="M88">
            <v>0</v>
          </cell>
        </row>
        <row r="89">
          <cell r="K89">
            <v>0.79000000000000048</v>
          </cell>
          <cell r="L89">
            <v>2.6189093154519814E-2</v>
          </cell>
          <cell r="M89">
            <v>0</v>
          </cell>
        </row>
        <row r="90">
          <cell r="K90">
            <v>0.80000000000000049</v>
          </cell>
          <cell r="L90">
            <v>2.786006295433097E-2</v>
          </cell>
          <cell r="M90">
            <v>0</v>
          </cell>
        </row>
        <row r="91">
          <cell r="K91">
            <v>0.8100000000000005</v>
          </cell>
          <cell r="L91">
            <v>2.9614883799892772E-2</v>
          </cell>
          <cell r="M91">
            <v>0</v>
          </cell>
        </row>
        <row r="92">
          <cell r="K92">
            <v>0.82000000000000051</v>
          </cell>
          <cell r="L92">
            <v>3.14566498398915E-2</v>
          </cell>
          <cell r="M92">
            <v>0</v>
          </cell>
        </row>
        <row r="93">
          <cell r="K93">
            <v>0.83000000000000052</v>
          </cell>
          <cell r="L93">
            <v>3.3388529327056965E-2</v>
          </cell>
          <cell r="M93">
            <v>0</v>
          </cell>
        </row>
        <row r="94">
          <cell r="K94">
            <v>0.84000000000000052</v>
          </cell>
          <cell r="L94">
            <v>3.5413765456765799E-2</v>
          </cell>
          <cell r="M94">
            <v>0</v>
          </cell>
        </row>
        <row r="95">
          <cell r="K95">
            <v>0.85000000000000053</v>
          </cell>
          <cell r="L95">
            <v>3.7535677204797314E-2</v>
          </cell>
          <cell r="M95">
            <v>0</v>
          </cell>
        </row>
        <row r="96">
          <cell r="K96">
            <v>0.86000000000000054</v>
          </cell>
          <cell r="L96">
            <v>3.9757660164253208E-2</v>
          </cell>
          <cell r="M96">
            <v>0</v>
          </cell>
        </row>
        <row r="97">
          <cell r="K97">
            <v>0.87000000000000055</v>
          </cell>
          <cell r="L97">
            <v>4.2083187381651462E-2</v>
          </cell>
          <cell r="M97">
            <v>0</v>
          </cell>
        </row>
        <row r="98">
          <cell r="K98">
            <v>0.88000000000000056</v>
          </cell>
          <cell r="L98">
            <v>4.4515810192205386E-2</v>
          </cell>
          <cell r="M98">
            <v>0</v>
          </cell>
        </row>
        <row r="99">
          <cell r="K99">
            <v>0.89000000000000057</v>
          </cell>
          <cell r="L99">
            <v>4.7059159054297806E-2</v>
          </cell>
          <cell r="M99">
            <v>0</v>
          </cell>
        </row>
        <row r="100">
          <cell r="K100">
            <v>0.90000000000000058</v>
          </cell>
          <cell r="L100">
            <v>4.971694438316028E-2</v>
          </cell>
          <cell r="M100">
            <v>0</v>
          </cell>
        </row>
        <row r="101">
          <cell r="K101">
            <v>0.91000000000000059</v>
          </cell>
          <cell r="L101">
            <v>5.2492957383767781E-2</v>
          </cell>
          <cell r="M101">
            <v>0</v>
          </cell>
        </row>
        <row r="102">
          <cell r="K102">
            <v>0.9200000000000006</v>
          </cell>
          <cell r="L102">
            <v>5.5391070882957472E-2</v>
          </cell>
          <cell r="M102">
            <v>0</v>
          </cell>
        </row>
        <row r="103">
          <cell r="K103">
            <v>0.9300000000000006</v>
          </cell>
          <cell r="L103">
            <v>5.8415240160781576E-2</v>
          </cell>
          <cell r="M103">
            <v>0</v>
          </cell>
        </row>
        <row r="104">
          <cell r="K104">
            <v>0.94000000000000061</v>
          </cell>
          <cell r="L104">
            <v>6.156950378110318E-2</v>
          </cell>
          <cell r="M104">
            <v>0</v>
          </cell>
        </row>
        <row r="105">
          <cell r="K105">
            <v>0.95000000000000062</v>
          </cell>
          <cell r="L105">
            <v>6.4857984421444012E-2</v>
          </cell>
          <cell r="M105">
            <v>0</v>
          </cell>
        </row>
        <row r="106">
          <cell r="K106">
            <v>0.96000000000000063</v>
          </cell>
          <cell r="L106">
            <v>6.8284889702092635E-2</v>
          </cell>
          <cell r="M106">
            <v>0</v>
          </cell>
        </row>
        <row r="107">
          <cell r="K107">
            <v>0.97000000000000064</v>
          </cell>
          <cell r="L107">
            <v>7.1854513014482022E-2</v>
          </cell>
          <cell r="M107">
            <v>0</v>
          </cell>
        </row>
        <row r="108">
          <cell r="K108">
            <v>0.98000000000000065</v>
          </cell>
          <cell r="L108">
            <v>7.5571234348844427E-2</v>
          </cell>
          <cell r="M108">
            <v>0</v>
          </cell>
        </row>
        <row r="109">
          <cell r="K109">
            <v>0.99000000000000066</v>
          </cell>
          <cell r="L109">
            <v>7.9439521121151796E-2</v>
          </cell>
          <cell r="M109">
            <v>0</v>
          </cell>
        </row>
        <row r="110">
          <cell r="K110">
            <v>1.0000000000000007</v>
          </cell>
          <cell r="L110">
            <v>8.346392899935004E-2</v>
          </cell>
          <cell r="M110">
            <v>6.6613381477509392E-16</v>
          </cell>
        </row>
        <row r="111">
          <cell r="K111">
            <v>1.0100000000000007</v>
          </cell>
          <cell r="L111">
            <v>8.7649102728894035E-2</v>
          </cell>
          <cell r="M111">
            <v>1.0000000000000675E-2</v>
          </cell>
        </row>
        <row r="112">
          <cell r="K112">
            <v>1.0200000000000007</v>
          </cell>
          <cell r="L112">
            <v>9.1999776957592552E-2</v>
          </cell>
          <cell r="M112">
            <v>2.0000000000000684E-2</v>
          </cell>
        </row>
        <row r="113">
          <cell r="K113">
            <v>1.0300000000000007</v>
          </cell>
          <cell r="L113">
            <v>9.6520777059768983E-2</v>
          </cell>
          <cell r="M113">
            <v>3.0000000000000693E-2</v>
          </cell>
        </row>
        <row r="114">
          <cell r="K114">
            <v>1.0400000000000007</v>
          </cell>
          <cell r="L114">
            <v>0.10121701995974611</v>
          </cell>
          <cell r="M114">
            <v>4.0000000000000702E-2</v>
          </cell>
        </row>
        <row r="115">
          <cell r="K115">
            <v>1.0500000000000007</v>
          </cell>
          <cell r="L115">
            <v>0.1060935149546619</v>
          </cell>
          <cell r="M115">
            <v>5.0000000000000711E-2</v>
          </cell>
        </row>
        <row r="116">
          <cell r="K116">
            <v>1.0600000000000007</v>
          </cell>
          <cell r="L116">
            <v>0.11115536453662314</v>
          </cell>
          <cell r="M116">
            <v>6.0000000000000719E-2</v>
          </cell>
        </row>
        <row r="117">
          <cell r="K117">
            <v>1.0700000000000007</v>
          </cell>
          <cell r="L117">
            <v>0.11640776521420444</v>
          </cell>
          <cell r="M117">
            <v>7.0000000000000728E-2</v>
          </cell>
        </row>
        <row r="118">
          <cell r="K118">
            <v>1.0800000000000007</v>
          </cell>
          <cell r="L118">
            <v>0.12185600833329836</v>
          </cell>
          <cell r="M118">
            <v>8.0000000000000737E-2</v>
          </cell>
        </row>
        <row r="119">
          <cell r="K119">
            <v>1.0900000000000007</v>
          </cell>
          <cell r="L119">
            <v>0.12750548089732422</v>
          </cell>
          <cell r="M119">
            <v>9.0000000000000746E-2</v>
          </cell>
        </row>
        <row r="120">
          <cell r="K120">
            <v>1.1000000000000008</v>
          </cell>
          <cell r="L120">
            <v>0.13336166638680153</v>
          </cell>
          <cell r="M120">
            <v>0.10000000000000075</v>
          </cell>
        </row>
        <row r="121">
          <cell r="K121">
            <v>1.1100000000000008</v>
          </cell>
          <cell r="L121">
            <v>0.13943014557829436</v>
          </cell>
          <cell r="M121">
            <v>0.11000000000000076</v>
          </cell>
        </row>
        <row r="122">
          <cell r="K122">
            <v>1.1200000000000008</v>
          </cell>
          <cell r="L122">
            <v>0.14571659736273393</v>
          </cell>
          <cell r="M122">
            <v>0.12000000000000077</v>
          </cell>
        </row>
        <row r="123">
          <cell r="K123">
            <v>1.1300000000000008</v>
          </cell>
          <cell r="L123">
            <v>0.15222679956312349</v>
          </cell>
          <cell r="M123">
            <v>0.13000000000000078</v>
          </cell>
        </row>
        <row r="124">
          <cell r="K124">
            <v>1.1400000000000008</v>
          </cell>
          <cell r="L124">
            <v>0.15896662975163392</v>
          </cell>
          <cell r="M124">
            <v>0.14000000000000079</v>
          </cell>
        </row>
        <row r="125">
          <cell r="K125">
            <v>1.1500000000000008</v>
          </cell>
          <cell r="L125">
            <v>0.16594206606609402</v>
          </cell>
          <cell r="M125">
            <v>0.1500000000000008</v>
          </cell>
        </row>
        <row r="126">
          <cell r="K126">
            <v>1.1600000000000008</v>
          </cell>
          <cell r="L126">
            <v>0.17315918802588195</v>
          </cell>
          <cell r="M126">
            <v>0.16000000000000081</v>
          </cell>
        </row>
        <row r="127">
          <cell r="K127">
            <v>1.1700000000000008</v>
          </cell>
          <cell r="L127">
            <v>0.18062417734722469</v>
          </cell>
          <cell r="M127">
            <v>0.17000000000000082</v>
          </cell>
        </row>
        <row r="128">
          <cell r="K128">
            <v>1.1800000000000008</v>
          </cell>
          <cell r="L128">
            <v>0.18834331875790838</v>
          </cell>
          <cell r="M128">
            <v>0.18000000000000083</v>
          </cell>
        </row>
        <row r="129">
          <cell r="K129">
            <v>1.1900000000000008</v>
          </cell>
          <cell r="L129">
            <v>0.19632300081140802</v>
          </cell>
          <cell r="M129">
            <v>0.19000000000000083</v>
          </cell>
        </row>
        <row r="130">
          <cell r="K130">
            <v>1.2000000000000008</v>
          </cell>
          <cell r="L130">
            <v>0.20456971670043977</v>
          </cell>
          <cell r="M130">
            <v>0.20000000000000084</v>
          </cell>
        </row>
        <row r="131">
          <cell r="K131">
            <v>1.2100000000000009</v>
          </cell>
          <cell r="L131">
            <v>0.21309006506994227</v>
          </cell>
          <cell r="M131">
            <v>0.21000000000000085</v>
          </cell>
        </row>
        <row r="132">
          <cell r="K132">
            <v>1.2200000000000009</v>
          </cell>
          <cell r="L132">
            <v>0.2218907508294912</v>
          </cell>
          <cell r="M132">
            <v>0.22000000000000086</v>
          </cell>
        </row>
        <row r="133">
          <cell r="K133">
            <v>1.2300000000000009</v>
          </cell>
          <cell r="L133">
            <v>0.23097858596515408</v>
          </cell>
          <cell r="M133">
            <v>0.23000000000000087</v>
          </cell>
        </row>
        <row r="134">
          <cell r="K134">
            <v>1.2400000000000009</v>
          </cell>
          <cell r="L134">
            <v>0.24036049035078766</v>
          </cell>
          <cell r="M134">
            <v>0.24000000000000088</v>
          </cell>
        </row>
        <row r="135">
          <cell r="K135">
            <v>1.2500000000000009</v>
          </cell>
          <cell r="L135">
            <v>0.25004349255878505</v>
          </cell>
          <cell r="M135">
            <v>0.25000000000000089</v>
          </cell>
        </row>
        <row r="136">
          <cell r="K136">
            <v>1.2600000000000009</v>
          </cell>
          <cell r="L136">
            <v>0.2600000000000009</v>
          </cell>
          <cell r="M136">
            <v>0.2600000000000009</v>
          </cell>
        </row>
        <row r="137">
          <cell r="K137">
            <v>1.2700000000000009</v>
          </cell>
          <cell r="L137">
            <v>0.27000000000000091</v>
          </cell>
          <cell r="M137">
            <v>0.27000000000000091</v>
          </cell>
        </row>
        <row r="138">
          <cell r="K138">
            <v>1.2800000000000009</v>
          </cell>
          <cell r="L138">
            <v>0.28000000000000091</v>
          </cell>
          <cell r="M138">
            <v>0.28000000000000091</v>
          </cell>
        </row>
        <row r="139">
          <cell r="K139">
            <v>1.2900000000000009</v>
          </cell>
          <cell r="L139">
            <v>0.29000000000000092</v>
          </cell>
          <cell r="M139">
            <v>0.29000000000000092</v>
          </cell>
        </row>
        <row r="140">
          <cell r="K140">
            <v>1.3000000000000009</v>
          </cell>
          <cell r="L140">
            <v>0.30000000000000093</v>
          </cell>
          <cell r="M140">
            <v>0.30000000000000093</v>
          </cell>
        </row>
        <row r="141">
          <cell r="K141">
            <v>1.3100000000000009</v>
          </cell>
          <cell r="L141">
            <v>0.31000000000000094</v>
          </cell>
          <cell r="M141">
            <v>0.31000000000000094</v>
          </cell>
        </row>
        <row r="142">
          <cell r="K142">
            <v>1.320000000000001</v>
          </cell>
          <cell r="L142">
            <v>0.32000000000000095</v>
          </cell>
          <cell r="M142">
            <v>0.32000000000000095</v>
          </cell>
        </row>
        <row r="143">
          <cell r="K143">
            <v>1.330000000000001</v>
          </cell>
          <cell r="L143">
            <v>0.33000000000000096</v>
          </cell>
          <cell r="M143">
            <v>0.33000000000000096</v>
          </cell>
        </row>
        <row r="144">
          <cell r="K144">
            <v>1.340000000000001</v>
          </cell>
          <cell r="L144">
            <v>0.34000000000000097</v>
          </cell>
          <cell r="M144">
            <v>0.34000000000000097</v>
          </cell>
        </row>
        <row r="145">
          <cell r="K145">
            <v>1.350000000000001</v>
          </cell>
          <cell r="L145">
            <v>0.35000000000000098</v>
          </cell>
          <cell r="M145">
            <v>0.35000000000000098</v>
          </cell>
        </row>
        <row r="146">
          <cell r="K146">
            <v>1.360000000000001</v>
          </cell>
          <cell r="L146">
            <v>0.36000000000000099</v>
          </cell>
          <cell r="M146">
            <v>0.36000000000000099</v>
          </cell>
        </row>
        <row r="147">
          <cell r="K147">
            <v>1.370000000000001</v>
          </cell>
          <cell r="L147">
            <v>0.37000000000000099</v>
          </cell>
          <cell r="M147">
            <v>0.37000000000000099</v>
          </cell>
        </row>
        <row r="148">
          <cell r="K148">
            <v>1.380000000000001</v>
          </cell>
          <cell r="L148">
            <v>0.380000000000001</v>
          </cell>
          <cell r="M148">
            <v>0.380000000000001</v>
          </cell>
        </row>
        <row r="149">
          <cell r="K149">
            <v>1.390000000000001</v>
          </cell>
          <cell r="L149">
            <v>0.39000000000000101</v>
          </cell>
          <cell r="M149">
            <v>0.39000000000000101</v>
          </cell>
        </row>
        <row r="150">
          <cell r="K150">
            <v>1.400000000000001</v>
          </cell>
          <cell r="L150">
            <v>0.40000000000000102</v>
          </cell>
          <cell r="M150">
            <v>0.40000000000000102</v>
          </cell>
        </row>
        <row r="151">
          <cell r="K151">
            <v>1.410000000000001</v>
          </cell>
          <cell r="L151">
            <v>0.41000000000000103</v>
          </cell>
          <cell r="M151">
            <v>0.41000000000000103</v>
          </cell>
        </row>
        <row r="152">
          <cell r="K152">
            <v>1.420000000000001</v>
          </cell>
          <cell r="L152">
            <v>0.42000000000000104</v>
          </cell>
          <cell r="M152">
            <v>0.42000000000000104</v>
          </cell>
        </row>
        <row r="153">
          <cell r="K153">
            <v>1.430000000000001</v>
          </cell>
          <cell r="L153">
            <v>0.43000000000000105</v>
          </cell>
          <cell r="M153">
            <v>0.43000000000000105</v>
          </cell>
        </row>
        <row r="154">
          <cell r="K154">
            <v>1.4400000000000011</v>
          </cell>
          <cell r="L154">
            <v>0.44000000000000106</v>
          </cell>
          <cell r="M154">
            <v>0.44000000000000106</v>
          </cell>
        </row>
        <row r="155">
          <cell r="K155">
            <v>1.4500000000000011</v>
          </cell>
          <cell r="L155">
            <v>0.45000000000000107</v>
          </cell>
          <cell r="M155">
            <v>0.45000000000000107</v>
          </cell>
        </row>
        <row r="156">
          <cell r="K156">
            <v>1.4600000000000011</v>
          </cell>
          <cell r="L156">
            <v>0.46000000000000107</v>
          </cell>
          <cell r="M156">
            <v>0.46000000000000107</v>
          </cell>
        </row>
        <row r="157">
          <cell r="K157">
            <v>1.4700000000000011</v>
          </cell>
          <cell r="L157">
            <v>0.47000000000000108</v>
          </cell>
          <cell r="M157">
            <v>0.47000000000000108</v>
          </cell>
        </row>
        <row r="158">
          <cell r="K158">
            <v>1.4800000000000011</v>
          </cell>
          <cell r="L158">
            <v>0.48000000000000109</v>
          </cell>
          <cell r="M158">
            <v>0.48000000000000109</v>
          </cell>
        </row>
        <row r="159">
          <cell r="K159">
            <v>1.4900000000000011</v>
          </cell>
          <cell r="L159">
            <v>0.4900000000000011</v>
          </cell>
          <cell r="M159">
            <v>0.4900000000000011</v>
          </cell>
        </row>
        <row r="160">
          <cell r="K160">
            <v>1.5000000000000011</v>
          </cell>
          <cell r="L160">
            <v>0.50000000000000111</v>
          </cell>
          <cell r="M160">
            <v>0.50000000000000111</v>
          </cell>
        </row>
        <row r="161">
          <cell r="K161">
            <v>1.5100000000000011</v>
          </cell>
          <cell r="L161">
            <v>0.51000000000000112</v>
          </cell>
          <cell r="M161">
            <v>0.51000000000000112</v>
          </cell>
        </row>
        <row r="162">
          <cell r="K162">
            <v>1.5200000000000011</v>
          </cell>
          <cell r="L162">
            <v>0.52000000000000113</v>
          </cell>
          <cell r="M162">
            <v>0.52000000000000113</v>
          </cell>
        </row>
        <row r="163">
          <cell r="K163">
            <v>1.5300000000000011</v>
          </cell>
          <cell r="L163">
            <v>0.53000000000000114</v>
          </cell>
          <cell r="M163">
            <v>0.53000000000000114</v>
          </cell>
        </row>
        <row r="164">
          <cell r="K164">
            <v>1.5400000000000011</v>
          </cell>
          <cell r="L164">
            <v>0.54000000000000115</v>
          </cell>
          <cell r="M164">
            <v>0.54000000000000115</v>
          </cell>
        </row>
        <row r="165">
          <cell r="K165">
            <v>1.5500000000000012</v>
          </cell>
          <cell r="L165">
            <v>0.55000000000000115</v>
          </cell>
          <cell r="M165">
            <v>0.55000000000000115</v>
          </cell>
        </row>
        <row r="166">
          <cell r="K166">
            <v>1.5600000000000012</v>
          </cell>
          <cell r="L166">
            <v>0.56000000000000116</v>
          </cell>
          <cell r="M166">
            <v>0.56000000000000116</v>
          </cell>
        </row>
        <row r="167">
          <cell r="K167">
            <v>1.5700000000000012</v>
          </cell>
          <cell r="L167">
            <v>0.57000000000000117</v>
          </cell>
          <cell r="M167">
            <v>0.57000000000000117</v>
          </cell>
        </row>
        <row r="168">
          <cell r="K168">
            <v>1.5800000000000012</v>
          </cell>
          <cell r="L168">
            <v>0.58000000000000118</v>
          </cell>
          <cell r="M168">
            <v>0.58000000000000118</v>
          </cell>
        </row>
        <row r="169">
          <cell r="K169">
            <v>1.5900000000000012</v>
          </cell>
          <cell r="L169">
            <v>0.59000000000000119</v>
          </cell>
          <cell r="M169">
            <v>0.59000000000000119</v>
          </cell>
        </row>
        <row r="170">
          <cell r="K170">
            <v>1.6000000000000012</v>
          </cell>
          <cell r="L170">
            <v>0.6000000000000012</v>
          </cell>
          <cell r="M170">
            <v>0.6000000000000012</v>
          </cell>
        </row>
        <row r="171">
          <cell r="K171">
            <v>1.6100000000000012</v>
          </cell>
          <cell r="L171">
            <v>0.61000000000000121</v>
          </cell>
          <cell r="M171">
            <v>0.61000000000000121</v>
          </cell>
        </row>
        <row r="172">
          <cell r="K172">
            <v>1.6200000000000012</v>
          </cell>
          <cell r="L172">
            <v>0.62000000000000122</v>
          </cell>
          <cell r="M172">
            <v>0.62000000000000122</v>
          </cell>
        </row>
        <row r="173">
          <cell r="K173">
            <v>1.6300000000000012</v>
          </cell>
          <cell r="L173">
            <v>0.63000000000000123</v>
          </cell>
          <cell r="M173">
            <v>0.63000000000000123</v>
          </cell>
        </row>
        <row r="174">
          <cell r="K174">
            <v>1.6400000000000012</v>
          </cell>
          <cell r="L174">
            <v>0.64000000000000123</v>
          </cell>
          <cell r="M174">
            <v>0.64000000000000123</v>
          </cell>
        </row>
        <row r="175">
          <cell r="K175">
            <v>1.6500000000000012</v>
          </cell>
          <cell r="L175">
            <v>0.65000000000000124</v>
          </cell>
          <cell r="M175">
            <v>0.65000000000000124</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ckman Results"/>
      <sheetName val="NPI Returns"/>
      <sheetName val="Exh.4"/>
      <sheetName val="NPI VL vs. NPI"/>
      <sheetName val="Returns"/>
      <sheetName val="Annual Index"/>
      <sheetName val="Ridge Generator"/>
      <sheetName val="Ridge Values"/>
      <sheetName val="Qrtly k=1 Indexes"/>
    </sheetNames>
    <sheetDataSet>
      <sheetData sheetId="0">
        <row r="6">
          <cell r="B6">
            <v>-7.1445800000000004E-2</v>
          </cell>
          <cell r="K6">
            <v>-2.4600000000000001E-7</v>
          </cell>
        </row>
        <row r="7">
          <cell r="B7">
            <v>-3.7768000000000003E-2</v>
          </cell>
          <cell r="K7">
            <v>3.8464100000000001E-2</v>
          </cell>
        </row>
        <row r="8">
          <cell r="B8">
            <v>-8.0364699999999997E-2</v>
          </cell>
          <cell r="K8">
            <v>0.1507143</v>
          </cell>
        </row>
        <row r="9">
          <cell r="B9">
            <v>-6.6440299999999994E-2</v>
          </cell>
          <cell r="K9">
            <v>0.25176460000000001</v>
          </cell>
        </row>
        <row r="10">
          <cell r="B10">
            <v>-0.1138894</v>
          </cell>
          <cell r="K10">
            <v>0.26457190000000003</v>
          </cell>
        </row>
        <row r="11">
          <cell r="B11">
            <v>-0.14803279999999999</v>
          </cell>
          <cell r="K11">
            <v>0.16830349999999999</v>
          </cell>
        </row>
        <row r="12">
          <cell r="B12">
            <v>-0.15251960000000001</v>
          </cell>
          <cell r="K12">
            <v>0.29134589999999999</v>
          </cell>
        </row>
        <row r="13">
          <cell r="B13">
            <v>-0.19542399999999999</v>
          </cell>
          <cell r="K13">
            <v>0.34841339999999998</v>
          </cell>
        </row>
        <row r="14">
          <cell r="B14">
            <v>-0.13487830000000001</v>
          </cell>
          <cell r="K14">
            <v>0.15221209999999999</v>
          </cell>
        </row>
        <row r="15">
          <cell r="B15">
            <v>-7.0224800000000004E-2</v>
          </cell>
          <cell r="K15">
            <v>0.13416020000000001</v>
          </cell>
        </row>
        <row r="16">
          <cell r="B16">
            <v>-5.3219599999999999E-2</v>
          </cell>
          <cell r="K16">
            <v>-4.7111000000000002E-3</v>
          </cell>
        </row>
        <row r="17">
          <cell r="B17">
            <v>-4.7262400000000003E-2</v>
          </cell>
          <cell r="K17">
            <v>0.1639949</v>
          </cell>
        </row>
        <row r="18">
          <cell r="B18">
            <v>-5.0717400000000003E-2</v>
          </cell>
          <cell r="K18">
            <v>0.28818090000000002</v>
          </cell>
        </row>
        <row r="19">
          <cell r="B19">
            <v>-2.4445999999999999E-3</v>
          </cell>
          <cell r="K19">
            <v>0.29028009999999999</v>
          </cell>
        </row>
        <row r="20">
          <cell r="B20">
            <v>1.9129199999999999E-2</v>
          </cell>
          <cell r="K20">
            <v>0.59023349999999997</v>
          </cell>
        </row>
        <row r="21">
          <cell r="B21">
            <v>-3.1842599999999999E-2</v>
          </cell>
          <cell r="K21">
            <v>0.70703749999999999</v>
          </cell>
        </row>
        <row r="22">
          <cell r="B22">
            <v>-5.8847999999999998E-2</v>
          </cell>
          <cell r="K22">
            <v>0.64564600000000005</v>
          </cell>
        </row>
        <row r="23">
          <cell r="B23">
            <v>-6.3490000000000005E-2</v>
          </cell>
          <cell r="K23">
            <v>0.5842155</v>
          </cell>
        </row>
        <row r="24">
          <cell r="B24">
            <v>-7.8201499999999993E-2</v>
          </cell>
          <cell r="K24">
            <v>0.52095559999999996</v>
          </cell>
        </row>
        <row r="25">
          <cell r="B25">
            <v>-5.4252000000000002E-2</v>
          </cell>
          <cell r="K25">
            <v>0.40795049999999999</v>
          </cell>
        </row>
        <row r="26">
          <cell r="K26">
            <v>0.51246820000000004</v>
          </cell>
        </row>
        <row r="27">
          <cell r="K27">
            <v>0.49338409999999999</v>
          </cell>
        </row>
        <row r="28">
          <cell r="K28">
            <v>-0.19920740000000001</v>
          </cell>
        </row>
        <row r="29">
          <cell r="K29">
            <v>-1.4190590000000001</v>
          </cell>
        </row>
        <row r="33">
          <cell r="K33">
            <v>-0.10796</v>
          </cell>
        </row>
        <row r="34">
          <cell r="K34">
            <v>0.18425685</v>
          </cell>
        </row>
        <row r="35">
          <cell r="K35">
            <v>-1.9892989999999999E-2</v>
          </cell>
        </row>
        <row r="43">
          <cell r="B43">
            <v>8.1729899999999994E-2</v>
          </cell>
        </row>
        <row r="57">
          <cell r="K57" t="str">
            <v>Dummy Effect:</v>
          </cell>
          <cell r="M57">
            <v>-4.9836868553399995E-3</v>
          </cell>
        </row>
      </sheetData>
      <sheetData sheetId="1"/>
      <sheetData sheetId="2" refreshError="1"/>
      <sheetData sheetId="3" refreshError="1"/>
      <sheetData sheetId="4" refreshError="1"/>
      <sheetData sheetId="5"/>
      <sheetData sheetId="6" refreshError="1"/>
      <sheetData sheetId="7" refreshError="1"/>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5.bin"/><Relationship Id="rId7" Type="http://schemas.openxmlformats.org/officeDocument/2006/relationships/oleObject" Target="../embeddings/oleObject7.bin"/><Relationship Id="rId2" Type="http://schemas.openxmlformats.org/officeDocument/2006/relationships/vmlDrawing" Target="../drawings/vmlDrawing5.vml"/><Relationship Id="rId1" Type="http://schemas.openxmlformats.org/officeDocument/2006/relationships/drawing" Target="../drawings/drawing4.xml"/><Relationship Id="rId6" Type="http://schemas.openxmlformats.org/officeDocument/2006/relationships/image" Target="../media/image6.emf"/><Relationship Id="rId11" Type="http://schemas.openxmlformats.org/officeDocument/2006/relationships/comments" Target="../comments2.xml"/><Relationship Id="rId5" Type="http://schemas.openxmlformats.org/officeDocument/2006/relationships/oleObject" Target="../embeddings/oleObject6.bin"/><Relationship Id="rId10" Type="http://schemas.openxmlformats.org/officeDocument/2006/relationships/image" Target="../media/image8.emf"/><Relationship Id="rId4" Type="http://schemas.openxmlformats.org/officeDocument/2006/relationships/image" Target="../media/image5.emf"/><Relationship Id="rId9" Type="http://schemas.openxmlformats.org/officeDocument/2006/relationships/oleObject" Target="../embeddings/oleObject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heetViews>
  <sheetFormatPr defaultRowHeight="13.2"/>
  <sheetData>
    <row r="1" spans="1:1">
      <c r="A1" s="271" t="s">
        <v>245</v>
      </c>
    </row>
    <row r="2" spans="1:1">
      <c r="A2" t="s">
        <v>195</v>
      </c>
    </row>
    <row r="4" spans="1:1">
      <c r="A4" t="s">
        <v>196</v>
      </c>
    </row>
    <row r="5" spans="1:1">
      <c r="A5" t="s">
        <v>17</v>
      </c>
    </row>
    <row r="6" spans="1:1">
      <c r="A6" t="s">
        <v>227</v>
      </c>
    </row>
    <row r="7" spans="1:1">
      <c r="A7" t="s">
        <v>229</v>
      </c>
    </row>
    <row r="8" spans="1:1">
      <c r="A8" t="s">
        <v>228</v>
      </c>
    </row>
    <row r="9" spans="1:1">
      <c r="A9" t="s">
        <v>44</v>
      </c>
    </row>
  </sheetData>
  <phoneticPr fontId="17"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56"/>
  <sheetViews>
    <sheetView zoomScale="80" workbookViewId="0"/>
  </sheetViews>
  <sheetFormatPr defaultColWidth="11.44140625" defaultRowHeight="15.6"/>
  <cols>
    <col min="1" max="1" width="23.33203125" style="22" customWidth="1"/>
    <col min="2" max="2" width="15.5546875" style="22" customWidth="1"/>
    <col min="3" max="3" width="14" style="22" customWidth="1"/>
    <col min="4" max="4" width="15.88671875" style="22" customWidth="1"/>
    <col min="5" max="15" width="11.44140625" style="22" customWidth="1"/>
    <col min="16" max="16" width="11.44140625" style="24" customWidth="1"/>
    <col min="17" max="16384" width="11.44140625" style="22"/>
  </cols>
  <sheetData>
    <row r="1" spans="1:39">
      <c r="A1" s="91" t="s">
        <v>45</v>
      </c>
    </row>
    <row r="2" spans="1:39">
      <c r="A2" s="21" t="s">
        <v>176</v>
      </c>
      <c r="G2" s="23"/>
      <c r="H2" s="23"/>
      <c r="I2" s="95"/>
      <c r="O2" s="34"/>
      <c r="P2" s="106" t="s">
        <v>123</v>
      </c>
      <c r="Q2" s="106"/>
      <c r="R2" s="108"/>
      <c r="S2" s="108"/>
      <c r="T2" s="24"/>
      <c r="U2" s="24"/>
      <c r="V2" s="24"/>
      <c r="W2" s="24"/>
      <c r="Z2" s="24"/>
      <c r="AA2" s="24"/>
      <c r="AB2" s="24"/>
      <c r="AC2" s="24"/>
      <c r="AD2" s="24"/>
      <c r="AJ2" s="24"/>
      <c r="AK2" s="24"/>
      <c r="AL2" s="24"/>
      <c r="AM2" s="24"/>
    </row>
    <row r="3" spans="1:39">
      <c r="A3" s="21"/>
      <c r="B3" s="231" t="s">
        <v>177</v>
      </c>
      <c r="D3" s="228" t="s">
        <v>178</v>
      </c>
      <c r="G3" s="23"/>
      <c r="H3" s="23"/>
      <c r="I3" s="95"/>
      <c r="O3" s="34"/>
      <c r="P3" s="106"/>
      <c r="Q3" s="106"/>
      <c r="R3" s="108"/>
      <c r="S3" s="108"/>
      <c r="T3" s="24"/>
      <c r="U3" s="24"/>
      <c r="V3" s="24"/>
      <c r="W3" s="24"/>
      <c r="Z3" s="24"/>
      <c r="AA3" s="24"/>
      <c r="AB3" s="24"/>
      <c r="AC3" s="24"/>
      <c r="AD3" s="24"/>
      <c r="AJ3" s="24"/>
      <c r="AK3" s="24"/>
      <c r="AL3" s="24"/>
      <c r="AM3" s="24"/>
    </row>
    <row r="4" spans="1:39">
      <c r="A4" s="112" t="s">
        <v>130</v>
      </c>
      <c r="B4" s="230" t="s">
        <v>141</v>
      </c>
      <c r="C4" s="247" t="s">
        <v>174</v>
      </c>
      <c r="D4" s="250" t="s">
        <v>175</v>
      </c>
      <c r="G4" s="23"/>
      <c r="H4" s="23"/>
      <c r="O4" s="168" t="s">
        <v>135</v>
      </c>
      <c r="P4" s="144"/>
      <c r="Q4" s="144"/>
      <c r="R4" s="169">
        <f>SUM(R6:R17)</f>
        <v>0</v>
      </c>
      <c r="S4" s="170" t="s">
        <v>142</v>
      </c>
      <c r="T4" s="171"/>
      <c r="U4" s="172">
        <f>SUM(V6:V17)</f>
        <v>0</v>
      </c>
      <c r="V4" s="32"/>
      <c r="W4" s="24"/>
      <c r="Z4" s="24"/>
      <c r="AA4" s="24"/>
      <c r="AB4" s="24"/>
      <c r="AC4" s="24"/>
      <c r="AD4" s="24"/>
      <c r="AJ4" s="24"/>
      <c r="AK4" s="24"/>
      <c r="AL4" s="24"/>
      <c r="AM4" s="24"/>
    </row>
    <row r="5" spans="1:39">
      <c r="A5" s="112">
        <v>1</v>
      </c>
      <c r="B5" s="166">
        <v>0.2</v>
      </c>
      <c r="C5" s="248">
        <f>(B5-B$41)*B$39</f>
        <v>3.7500000000000006E-2</v>
      </c>
      <c r="D5" s="235">
        <f>C64</f>
        <v>3.7500000000000089E-2</v>
      </c>
      <c r="G5" s="23"/>
      <c r="H5" s="23"/>
      <c r="O5" s="173" t="s">
        <v>124</v>
      </c>
      <c r="P5" s="174" t="s">
        <v>125</v>
      </c>
      <c r="Q5" s="174" t="s">
        <v>126</v>
      </c>
      <c r="R5" s="175" t="s">
        <v>127</v>
      </c>
      <c r="S5" s="171" t="str">
        <f>O5</f>
        <v>Qtr:</v>
      </c>
      <c r="T5" s="171" t="str">
        <f>P5</f>
        <v>E[CF]</v>
      </c>
      <c r="U5" s="171" t="str">
        <f>Q5</f>
        <v>CEQ[CF]</v>
      </c>
      <c r="V5" s="171" t="str">
        <f>R5</f>
        <v>PV[CEQ]</v>
      </c>
      <c r="W5" s="24"/>
      <c r="Z5" s="24"/>
      <c r="AA5" s="24"/>
      <c r="AB5" s="24"/>
      <c r="AC5" s="24"/>
      <c r="AD5" s="24"/>
      <c r="AJ5" s="24"/>
      <c r="AK5" s="24"/>
      <c r="AL5" s="24"/>
      <c r="AM5" s="24"/>
    </row>
    <row r="6" spans="1:39">
      <c r="A6" s="112">
        <f t="shared" ref="A6:A16" si="0">1+A5</f>
        <v>2</v>
      </c>
      <c r="B6" s="166">
        <v>0.1</v>
      </c>
      <c r="C6" s="248">
        <f t="shared" ref="C6:C16" si="1">(B6-B$41)*B$39</f>
        <v>1.2500000000000001E-2</v>
      </c>
      <c r="D6" s="235">
        <f>D64</f>
        <v>1.2499999999999734E-2</v>
      </c>
      <c r="G6" s="23"/>
      <c r="H6" s="23"/>
      <c r="O6" s="176">
        <v>1</v>
      </c>
      <c r="P6" s="177">
        <f>C65</f>
        <v>4.25</v>
      </c>
      <c r="Q6" s="177">
        <f>P6-B$49*B$43</f>
        <v>0</v>
      </c>
      <c r="R6" s="178">
        <f t="shared" ref="R6:R17" si="2">Q6/(1+B$50)^O6</f>
        <v>0</v>
      </c>
      <c r="S6" s="179">
        <f t="shared" ref="S6:S17" si="3">O6</f>
        <v>1</v>
      </c>
      <c r="T6" s="180">
        <f t="shared" ref="T6:T17" si="4">(B$44-(B5-B$41)*B$39)*B$43</f>
        <v>-4.25</v>
      </c>
      <c r="U6" s="177">
        <f t="shared" ref="U6:U17" si="5">T6+(B5-B$40)*B$39*B$43</f>
        <v>0</v>
      </c>
      <c r="V6" s="178">
        <f t="shared" ref="V6:V17" si="6">U6/(1+B$50)^S6</f>
        <v>0</v>
      </c>
      <c r="W6" s="24"/>
      <c r="Z6" s="24"/>
      <c r="AA6" s="24"/>
      <c r="AB6" s="24"/>
      <c r="AC6" s="24"/>
      <c r="AD6" s="24"/>
      <c r="AJ6" s="24"/>
      <c r="AK6" s="24"/>
      <c r="AL6" s="24"/>
      <c r="AM6" s="24"/>
    </row>
    <row r="7" spans="1:39">
      <c r="A7" s="112">
        <f t="shared" si="0"/>
        <v>3</v>
      </c>
      <c r="B7" s="166">
        <v>0.05</v>
      </c>
      <c r="C7" s="248">
        <f t="shared" si="1"/>
        <v>0</v>
      </c>
      <c r="D7" s="235">
        <f>E64</f>
        <v>0</v>
      </c>
      <c r="G7" s="23"/>
      <c r="H7" s="23"/>
      <c r="O7" s="176">
        <v>2</v>
      </c>
      <c r="P7" s="177">
        <f>D65</f>
        <v>1.7500000000000002</v>
      </c>
      <c r="Q7" s="177">
        <f>P7-C$49*B$43</f>
        <v>0</v>
      </c>
      <c r="R7" s="178">
        <f t="shared" si="2"/>
        <v>0</v>
      </c>
      <c r="S7" s="179">
        <f t="shared" si="3"/>
        <v>2</v>
      </c>
      <c r="T7" s="180">
        <f t="shared" si="4"/>
        <v>-1.7500000000000002</v>
      </c>
      <c r="U7" s="177">
        <f t="shared" si="5"/>
        <v>0</v>
      </c>
      <c r="V7" s="178">
        <f t="shared" si="6"/>
        <v>0</v>
      </c>
      <c r="W7" s="24"/>
      <c r="Z7" s="24"/>
      <c r="AA7" s="24"/>
      <c r="AB7" s="24"/>
      <c r="AC7" s="24"/>
      <c r="AD7" s="24"/>
      <c r="AJ7" s="24"/>
      <c r="AK7" s="24"/>
      <c r="AL7" s="24"/>
      <c r="AM7" s="24"/>
    </row>
    <row r="8" spans="1:39">
      <c r="A8" s="112">
        <f t="shared" si="0"/>
        <v>4</v>
      </c>
      <c r="B8" s="166">
        <v>0</v>
      </c>
      <c r="C8" s="248">
        <f t="shared" si="1"/>
        <v>-1.2500000000000001E-2</v>
      </c>
      <c r="D8" s="235">
        <f>F64</f>
        <v>-1.2499999999999623E-2</v>
      </c>
      <c r="G8" s="23"/>
      <c r="H8" s="23"/>
      <c r="O8" s="176">
        <v>3</v>
      </c>
      <c r="P8" s="177">
        <f>E65</f>
        <v>0.5</v>
      </c>
      <c r="Q8" s="177">
        <f>P8-D$49*B$43</f>
        <v>0</v>
      </c>
      <c r="R8" s="178">
        <f t="shared" si="2"/>
        <v>0</v>
      </c>
      <c r="S8" s="179">
        <f t="shared" si="3"/>
        <v>3</v>
      </c>
      <c r="T8" s="180">
        <f t="shared" si="4"/>
        <v>-0.5</v>
      </c>
      <c r="U8" s="177">
        <f t="shared" si="5"/>
        <v>0</v>
      </c>
      <c r="V8" s="178">
        <f t="shared" si="6"/>
        <v>0</v>
      </c>
      <c r="W8" s="24"/>
      <c r="Z8" s="24"/>
      <c r="AA8" s="24"/>
      <c r="AB8" s="24"/>
      <c r="AC8" s="24"/>
      <c r="AD8" s="24"/>
      <c r="AJ8" s="24"/>
      <c r="AK8" s="24"/>
      <c r="AL8" s="24"/>
      <c r="AM8" s="24"/>
    </row>
    <row r="9" spans="1:39">
      <c r="A9" s="112">
        <f t="shared" si="0"/>
        <v>5</v>
      </c>
      <c r="B9" s="166">
        <f>-0.05</f>
        <v>-0.05</v>
      </c>
      <c r="C9" s="248">
        <f t="shared" si="1"/>
        <v>-2.5000000000000001E-2</v>
      </c>
      <c r="D9" s="235">
        <f>G64</f>
        <v>-2.5000000000000355E-2</v>
      </c>
      <c r="G9" s="23"/>
      <c r="H9" s="23"/>
      <c r="O9" s="176">
        <v>4</v>
      </c>
      <c r="P9" s="177">
        <f>F65</f>
        <v>-0.75000000000000011</v>
      </c>
      <c r="Q9" s="177">
        <f>P9-E$49*B$43</f>
        <v>0</v>
      </c>
      <c r="R9" s="178">
        <f t="shared" si="2"/>
        <v>0</v>
      </c>
      <c r="S9" s="179">
        <f t="shared" si="3"/>
        <v>4</v>
      </c>
      <c r="T9" s="180">
        <f t="shared" si="4"/>
        <v>0.75000000000000011</v>
      </c>
      <c r="U9" s="177">
        <f t="shared" si="5"/>
        <v>0</v>
      </c>
      <c r="V9" s="178">
        <f t="shared" si="6"/>
        <v>0</v>
      </c>
      <c r="W9" s="24"/>
      <c r="Z9" s="24"/>
      <c r="AA9" s="24"/>
      <c r="AB9" s="24"/>
      <c r="AC9" s="24"/>
      <c r="AD9" s="24"/>
      <c r="AJ9" s="24"/>
      <c r="AK9" s="24"/>
      <c r="AL9" s="24"/>
      <c r="AM9" s="24"/>
    </row>
    <row r="10" spans="1:39">
      <c r="A10" s="112">
        <f t="shared" si="0"/>
        <v>6</v>
      </c>
      <c r="B10" s="166">
        <f>-0.05</f>
        <v>-0.05</v>
      </c>
      <c r="C10" s="248">
        <f t="shared" si="1"/>
        <v>-2.5000000000000001E-2</v>
      </c>
      <c r="D10" s="235">
        <f>H64</f>
        <v>-2.5000000000000133E-2</v>
      </c>
      <c r="G10" s="23"/>
      <c r="H10" s="23"/>
      <c r="O10" s="176">
        <v>5</v>
      </c>
      <c r="P10" s="177">
        <f>G65</f>
        <v>-2</v>
      </c>
      <c r="Q10" s="177">
        <f>P10-F$49*B$43</f>
        <v>0</v>
      </c>
      <c r="R10" s="178">
        <f t="shared" si="2"/>
        <v>0</v>
      </c>
      <c r="S10" s="179">
        <f t="shared" si="3"/>
        <v>5</v>
      </c>
      <c r="T10" s="180">
        <f t="shared" si="4"/>
        <v>2</v>
      </c>
      <c r="U10" s="177">
        <f t="shared" si="5"/>
        <v>0</v>
      </c>
      <c r="V10" s="178">
        <f t="shared" si="6"/>
        <v>0</v>
      </c>
      <c r="W10" s="24"/>
      <c r="Z10" s="24"/>
      <c r="AA10" s="24"/>
      <c r="AB10" s="24"/>
      <c r="AC10" s="24"/>
      <c r="AD10" s="24"/>
      <c r="AJ10" s="24"/>
      <c r="AK10" s="24"/>
      <c r="AL10" s="24"/>
      <c r="AM10" s="24"/>
    </row>
    <row r="11" spans="1:39">
      <c r="A11" s="112">
        <f t="shared" si="0"/>
        <v>7</v>
      </c>
      <c r="B11" s="166">
        <v>0</v>
      </c>
      <c r="C11" s="248">
        <f t="shared" si="1"/>
        <v>-1.2500000000000001E-2</v>
      </c>
      <c r="D11" s="235">
        <f>I64</f>
        <v>-1.2499999999999623E-2</v>
      </c>
      <c r="G11" s="23"/>
      <c r="H11" s="23"/>
      <c r="O11" s="176">
        <v>6</v>
      </c>
      <c r="P11" s="177">
        <f>H65</f>
        <v>-2</v>
      </c>
      <c r="Q11" s="177">
        <f>P11-G$49*B$43</f>
        <v>0</v>
      </c>
      <c r="R11" s="178">
        <f t="shared" si="2"/>
        <v>0</v>
      </c>
      <c r="S11" s="179">
        <f t="shared" si="3"/>
        <v>6</v>
      </c>
      <c r="T11" s="180">
        <f t="shared" si="4"/>
        <v>2</v>
      </c>
      <c r="U11" s="177">
        <f t="shared" si="5"/>
        <v>0</v>
      </c>
      <c r="V11" s="178">
        <f t="shared" si="6"/>
        <v>0</v>
      </c>
      <c r="W11" s="24"/>
      <c r="Z11" s="24"/>
      <c r="AA11" s="24"/>
      <c r="AB11" s="24"/>
      <c r="AC11" s="24"/>
      <c r="AD11" s="24"/>
      <c r="AJ11" s="24"/>
      <c r="AK11" s="24"/>
      <c r="AL11" s="24"/>
      <c r="AM11" s="24"/>
    </row>
    <row r="12" spans="1:39">
      <c r="A12" s="112">
        <f t="shared" si="0"/>
        <v>8</v>
      </c>
      <c r="B12" s="166">
        <v>0.05</v>
      </c>
      <c r="C12" s="248">
        <f t="shared" si="1"/>
        <v>0</v>
      </c>
      <c r="D12" s="235">
        <f>J64</f>
        <v>0</v>
      </c>
      <c r="G12" s="23"/>
      <c r="H12" s="23"/>
      <c r="O12" s="176">
        <v>7</v>
      </c>
      <c r="P12" s="177">
        <f>I65</f>
        <v>-0.75000000000000011</v>
      </c>
      <c r="Q12" s="177">
        <f>P12-H$49*B$43</f>
        <v>0</v>
      </c>
      <c r="R12" s="178">
        <f t="shared" si="2"/>
        <v>0</v>
      </c>
      <c r="S12" s="179">
        <f t="shared" si="3"/>
        <v>7</v>
      </c>
      <c r="T12" s="180">
        <f t="shared" si="4"/>
        <v>0.75000000000000011</v>
      </c>
      <c r="U12" s="177">
        <f t="shared" si="5"/>
        <v>0</v>
      </c>
      <c r="V12" s="178">
        <f t="shared" si="6"/>
        <v>0</v>
      </c>
      <c r="W12" s="24"/>
      <c r="Z12" s="24"/>
      <c r="AA12" s="24"/>
      <c r="AB12" s="24"/>
      <c r="AC12" s="24"/>
      <c r="AD12" s="24"/>
      <c r="AJ12" s="24"/>
      <c r="AK12" s="24"/>
      <c r="AL12" s="24"/>
      <c r="AM12" s="24"/>
    </row>
    <row r="13" spans="1:39">
      <c r="A13" s="112">
        <f t="shared" si="0"/>
        <v>9</v>
      </c>
      <c r="B13" s="166">
        <v>0.08</v>
      </c>
      <c r="C13" s="248">
        <f t="shared" si="1"/>
        <v>7.4999999999999997E-3</v>
      </c>
      <c r="D13" s="235">
        <f>K64</f>
        <v>7.5000000000000622E-3</v>
      </c>
      <c r="G13" s="23"/>
      <c r="H13" s="23"/>
      <c r="O13" s="176">
        <v>8</v>
      </c>
      <c r="P13" s="177">
        <f>J65</f>
        <v>0.5</v>
      </c>
      <c r="Q13" s="177">
        <f>P13-I$49*B$43</f>
        <v>0</v>
      </c>
      <c r="R13" s="178">
        <f t="shared" si="2"/>
        <v>0</v>
      </c>
      <c r="S13" s="179">
        <f t="shared" si="3"/>
        <v>8</v>
      </c>
      <c r="T13" s="180">
        <f t="shared" si="4"/>
        <v>-0.5</v>
      </c>
      <c r="U13" s="177">
        <f t="shared" si="5"/>
        <v>0</v>
      </c>
      <c r="V13" s="178">
        <f t="shared" si="6"/>
        <v>0</v>
      </c>
      <c r="W13" s="24"/>
      <c r="Z13" s="24"/>
      <c r="AA13" s="24"/>
      <c r="AB13" s="24"/>
      <c r="AC13" s="24"/>
      <c r="AD13" s="24"/>
      <c r="AJ13" s="24"/>
      <c r="AK13" s="24"/>
      <c r="AL13" s="24"/>
      <c r="AM13" s="24"/>
    </row>
    <row r="14" spans="1:39">
      <c r="A14" s="112">
        <f t="shared" si="0"/>
        <v>10</v>
      </c>
      <c r="B14" s="166">
        <v>0.1</v>
      </c>
      <c r="C14" s="248">
        <f t="shared" si="1"/>
        <v>1.2500000000000001E-2</v>
      </c>
      <c r="D14" s="235">
        <f>L64</f>
        <v>1.2500000000000178E-2</v>
      </c>
      <c r="G14" s="23"/>
      <c r="H14" s="23"/>
      <c r="O14" s="176">
        <v>9</v>
      </c>
      <c r="P14" s="177">
        <f>K65</f>
        <v>1.25</v>
      </c>
      <c r="Q14" s="177">
        <f>P14-J$49*B$43</f>
        <v>0</v>
      </c>
      <c r="R14" s="178">
        <f t="shared" si="2"/>
        <v>0</v>
      </c>
      <c r="S14" s="179">
        <f t="shared" si="3"/>
        <v>9</v>
      </c>
      <c r="T14" s="180">
        <f t="shared" si="4"/>
        <v>-1.25</v>
      </c>
      <c r="U14" s="177">
        <f t="shared" si="5"/>
        <v>0</v>
      </c>
      <c r="V14" s="178">
        <f t="shared" si="6"/>
        <v>0</v>
      </c>
      <c r="W14" s="24"/>
      <c r="Z14" s="24"/>
      <c r="AA14" s="24"/>
      <c r="AB14" s="24"/>
      <c r="AC14" s="24"/>
      <c r="AD14" s="24"/>
      <c r="AJ14" s="24"/>
      <c r="AK14" s="24"/>
      <c r="AL14" s="24"/>
      <c r="AM14" s="24"/>
    </row>
    <row r="15" spans="1:39">
      <c r="A15" s="112">
        <f t="shared" si="0"/>
        <v>11</v>
      </c>
      <c r="B15" s="166">
        <v>0.08</v>
      </c>
      <c r="C15" s="248">
        <f t="shared" si="1"/>
        <v>7.4999999999999997E-3</v>
      </c>
      <c r="D15" s="235">
        <f>M64</f>
        <v>7.4999999999998401E-3</v>
      </c>
      <c r="G15" s="23"/>
      <c r="H15" s="23"/>
      <c r="O15" s="176">
        <v>10</v>
      </c>
      <c r="P15" s="177">
        <f>L65</f>
        <v>1.7500000000000002</v>
      </c>
      <c r="Q15" s="177">
        <f>P15-K$49*B$43</f>
        <v>0</v>
      </c>
      <c r="R15" s="178">
        <f t="shared" si="2"/>
        <v>0</v>
      </c>
      <c r="S15" s="179">
        <f t="shared" si="3"/>
        <v>10</v>
      </c>
      <c r="T15" s="180">
        <f t="shared" si="4"/>
        <v>-1.7500000000000002</v>
      </c>
      <c r="U15" s="177">
        <f t="shared" si="5"/>
        <v>0</v>
      </c>
      <c r="V15" s="178">
        <f t="shared" si="6"/>
        <v>0</v>
      </c>
      <c r="W15" s="24"/>
      <c r="Z15" s="24"/>
      <c r="AA15" s="24"/>
      <c r="AB15" s="24"/>
      <c r="AC15" s="24"/>
      <c r="AD15" s="24"/>
      <c r="AJ15" s="24"/>
      <c r="AK15" s="24"/>
      <c r="AL15" s="24"/>
      <c r="AM15" s="24"/>
    </row>
    <row r="16" spans="1:39">
      <c r="A16" s="112">
        <f t="shared" si="0"/>
        <v>12</v>
      </c>
      <c r="B16" s="167">
        <v>0.08</v>
      </c>
      <c r="C16" s="249">
        <f t="shared" si="1"/>
        <v>7.4999999999999997E-3</v>
      </c>
      <c r="D16" s="236">
        <f>N64</f>
        <v>7.5000000000000622E-3</v>
      </c>
      <c r="G16" s="23"/>
      <c r="H16" s="23"/>
      <c r="O16" s="176">
        <v>11</v>
      </c>
      <c r="P16" s="177">
        <f>M65</f>
        <v>1.25</v>
      </c>
      <c r="Q16" s="177">
        <f>P16-L$49*B$43</f>
        <v>0</v>
      </c>
      <c r="R16" s="178">
        <f t="shared" si="2"/>
        <v>0</v>
      </c>
      <c r="S16" s="179">
        <f t="shared" si="3"/>
        <v>11</v>
      </c>
      <c r="T16" s="180">
        <f t="shared" si="4"/>
        <v>-1.25</v>
      </c>
      <c r="U16" s="177">
        <f t="shared" si="5"/>
        <v>0</v>
      </c>
      <c r="V16" s="178">
        <f t="shared" si="6"/>
        <v>0</v>
      </c>
      <c r="W16" s="24"/>
      <c r="Z16" s="24"/>
      <c r="AA16" s="24"/>
      <c r="AB16" s="24"/>
      <c r="AC16" s="24"/>
      <c r="AD16" s="24"/>
      <c r="AJ16" s="24"/>
      <c r="AK16" s="24"/>
      <c r="AL16" s="24"/>
      <c r="AM16" s="24"/>
    </row>
    <row r="17" spans="1:39">
      <c r="A17" s="232" t="s">
        <v>179</v>
      </c>
      <c r="B17" s="222"/>
      <c r="G17" s="23"/>
      <c r="H17" s="23"/>
      <c r="O17" s="181">
        <v>12</v>
      </c>
      <c r="P17" s="182">
        <f>N65</f>
        <v>1.25</v>
      </c>
      <c r="Q17" s="182">
        <f>P17-M$49*B$43</f>
        <v>0</v>
      </c>
      <c r="R17" s="183">
        <f t="shared" si="2"/>
        <v>0</v>
      </c>
      <c r="S17" s="144">
        <f t="shared" si="3"/>
        <v>12</v>
      </c>
      <c r="T17" s="177">
        <f t="shared" si="4"/>
        <v>-1.25</v>
      </c>
      <c r="U17" s="177">
        <f t="shared" si="5"/>
        <v>0</v>
      </c>
      <c r="V17" s="178">
        <f t="shared" si="6"/>
        <v>0</v>
      </c>
      <c r="W17" s="24"/>
      <c r="Z17" s="24"/>
      <c r="AA17" s="24"/>
      <c r="AB17" s="24"/>
      <c r="AC17" s="24"/>
      <c r="AD17" s="24"/>
      <c r="AJ17" s="24"/>
      <c r="AK17" s="24"/>
      <c r="AL17" s="24"/>
      <c r="AM17" s="24"/>
    </row>
    <row r="18" spans="1:39">
      <c r="A18" s="112" t="s">
        <v>130</v>
      </c>
      <c r="B18" s="251" t="s">
        <v>184</v>
      </c>
      <c r="G18" s="23"/>
      <c r="H18" s="23"/>
      <c r="O18" s="225" t="s">
        <v>143</v>
      </c>
      <c r="P18" s="105"/>
      <c r="Q18" s="105"/>
      <c r="R18" s="105"/>
      <c r="S18" s="104" t="s">
        <v>143</v>
      </c>
      <c r="T18" s="105"/>
      <c r="U18" s="185"/>
      <c r="V18" s="117"/>
      <c r="W18" s="24"/>
      <c r="Z18" s="24"/>
      <c r="AA18" s="24"/>
      <c r="AB18" s="24"/>
      <c r="AC18" s="24"/>
      <c r="AD18" s="24"/>
      <c r="AJ18" s="24"/>
      <c r="AK18" s="24"/>
      <c r="AL18" s="24"/>
      <c r="AM18" s="24"/>
    </row>
    <row r="19" spans="1:39">
      <c r="A19" s="22">
        <v>0</v>
      </c>
      <c r="B19" s="233">
        <f>B63</f>
        <v>100</v>
      </c>
      <c r="G19" s="23"/>
      <c r="H19" s="23"/>
      <c r="O19" s="226" t="s">
        <v>121</v>
      </c>
      <c r="P19" s="187">
        <f>((-B52)-B44)*B43*(1-1/(1+B50)^12)/B50+B43-B43/(1+B50)^12</f>
        <v>0</v>
      </c>
      <c r="Q19" s="119"/>
      <c r="R19" s="119"/>
      <c r="S19" s="118" t="s">
        <v>122</v>
      </c>
      <c r="T19" s="140">
        <f>(B44+(B52))*B43*(1-1/(1+B50)^12)/B50-B43+B43/(1+B50)^12</f>
        <v>0</v>
      </c>
      <c r="U19" s="188"/>
      <c r="V19" s="189"/>
      <c r="W19" s="24"/>
      <c r="Z19" s="24"/>
      <c r="AA19" s="24"/>
      <c r="AB19" s="24"/>
      <c r="AC19" s="24"/>
      <c r="AD19" s="24"/>
      <c r="AJ19" s="24"/>
      <c r="AK19" s="24"/>
      <c r="AL19" s="24"/>
      <c r="AM19" s="24"/>
    </row>
    <row r="20" spans="1:39">
      <c r="A20" s="112">
        <v>1</v>
      </c>
      <c r="B20" s="233">
        <f>C63</f>
        <v>103.75000000000001</v>
      </c>
      <c r="G20" s="23"/>
      <c r="H20" s="23"/>
      <c r="I20" s="224"/>
      <c r="J20" s="107"/>
      <c r="K20" s="107"/>
      <c r="L20" s="107"/>
      <c r="M20" s="106"/>
      <c r="N20" s="107"/>
      <c r="O20" s="107"/>
      <c r="P20" s="107"/>
      <c r="Q20" s="106"/>
      <c r="R20" s="108"/>
      <c r="S20" s="108"/>
      <c r="T20" s="24"/>
      <c r="U20" s="24"/>
      <c r="V20" s="24"/>
      <c r="W20" s="24"/>
      <c r="Z20" s="24"/>
      <c r="AA20" s="24"/>
      <c r="AB20" s="24"/>
      <c r="AC20" s="24"/>
      <c r="AD20" s="24"/>
      <c r="AJ20" s="24"/>
      <c r="AK20" s="24"/>
      <c r="AL20" s="24"/>
      <c r="AM20" s="24"/>
    </row>
    <row r="21" spans="1:39">
      <c r="A21" s="112">
        <f t="shared" ref="A21:A31" si="7">1+A20</f>
        <v>2</v>
      </c>
      <c r="B21" s="233">
        <f>D63</f>
        <v>105.04687499999999</v>
      </c>
      <c r="G21" s="23"/>
      <c r="H21" s="23"/>
      <c r="I21" s="224"/>
      <c r="J21" s="107"/>
      <c r="K21" s="107"/>
      <c r="L21" s="107"/>
      <c r="M21" s="106"/>
      <c r="N21" s="107"/>
      <c r="O21" s="107"/>
      <c r="P21" s="107"/>
      <c r="Q21" s="106"/>
      <c r="R21" s="108"/>
      <c r="S21" s="108"/>
      <c r="T21" s="24"/>
      <c r="U21" s="24"/>
      <c r="V21" s="24"/>
      <c r="W21" s="24"/>
      <c r="Z21" s="24"/>
      <c r="AA21" s="24"/>
      <c r="AB21" s="24"/>
      <c r="AC21" s="24"/>
      <c r="AD21" s="24"/>
      <c r="AJ21" s="24"/>
      <c r="AK21" s="24"/>
      <c r="AL21" s="24"/>
      <c r="AM21" s="24"/>
    </row>
    <row r="22" spans="1:39">
      <c r="A22" s="112">
        <f t="shared" si="7"/>
        <v>3</v>
      </c>
      <c r="B22" s="233">
        <f>E63</f>
        <v>105.04687499999999</v>
      </c>
      <c r="G22" s="23"/>
      <c r="H22" s="23"/>
      <c r="I22" s="224"/>
      <c r="J22" s="107"/>
      <c r="K22" s="107"/>
      <c r="L22" s="107"/>
      <c r="M22" s="106"/>
      <c r="N22" s="107"/>
      <c r="O22" s="107"/>
      <c r="P22" s="107"/>
      <c r="Q22" s="106"/>
      <c r="R22" s="108"/>
      <c r="S22" s="108"/>
      <c r="T22" s="24"/>
      <c r="U22" s="24"/>
      <c r="V22" s="24"/>
      <c r="W22" s="24"/>
      <c r="Z22" s="24"/>
      <c r="AA22" s="24"/>
      <c r="AB22" s="24"/>
      <c r="AC22" s="24"/>
      <c r="AD22" s="24"/>
      <c r="AJ22" s="24"/>
      <c r="AK22" s="24"/>
      <c r="AL22" s="24"/>
      <c r="AM22" s="24"/>
    </row>
    <row r="23" spans="1:39">
      <c r="A23" s="112">
        <f t="shared" si="7"/>
        <v>4</v>
      </c>
      <c r="B23" s="233">
        <f>F63</f>
        <v>103.73378906250002</v>
      </c>
      <c r="G23" s="23"/>
      <c r="H23" s="23"/>
      <c r="I23" s="224"/>
      <c r="J23" s="107"/>
      <c r="K23" s="107"/>
      <c r="L23" s="107"/>
      <c r="M23" s="106"/>
      <c r="N23" s="107"/>
      <c r="O23" s="107"/>
      <c r="P23" s="107"/>
      <c r="Q23" s="106"/>
      <c r="R23" s="108"/>
      <c r="S23" s="108"/>
      <c r="T23" s="24"/>
      <c r="U23" s="24"/>
      <c r="V23" s="24"/>
      <c r="W23" s="24"/>
      <c r="Z23" s="24"/>
      <c r="AA23" s="24"/>
      <c r="AB23" s="24"/>
      <c r="AC23" s="24"/>
      <c r="AD23" s="24"/>
      <c r="AJ23" s="24"/>
      <c r="AK23" s="24"/>
      <c r="AL23" s="24"/>
      <c r="AM23" s="24"/>
    </row>
    <row r="24" spans="1:39">
      <c r="A24" s="112">
        <f t="shared" si="7"/>
        <v>5</v>
      </c>
      <c r="B24" s="233">
        <f>G63</f>
        <v>101.14044433593749</v>
      </c>
      <c r="G24" s="23"/>
      <c r="H24" s="23"/>
      <c r="I24" s="224"/>
      <c r="J24" s="107"/>
      <c r="K24" s="107"/>
      <c r="L24" s="107"/>
      <c r="M24" s="106"/>
      <c r="N24" s="107"/>
      <c r="O24" s="107"/>
      <c r="P24" s="107"/>
      <c r="Q24" s="106"/>
      <c r="R24" s="108"/>
      <c r="S24" s="108"/>
      <c r="T24" s="24"/>
      <c r="U24" s="24"/>
      <c r="V24" s="24"/>
      <c r="W24" s="24"/>
      <c r="Z24" s="24"/>
      <c r="AA24" s="24"/>
      <c r="AB24" s="24"/>
      <c r="AC24" s="24"/>
      <c r="AD24" s="24"/>
      <c r="AJ24" s="24"/>
      <c r="AK24" s="24"/>
      <c r="AL24" s="24"/>
      <c r="AM24" s="24"/>
    </row>
    <row r="25" spans="1:39">
      <c r="A25" s="112">
        <f t="shared" si="7"/>
        <v>6</v>
      </c>
      <c r="B25" s="233">
        <f>H63</f>
        <v>98.611933227539041</v>
      </c>
      <c r="G25" s="23"/>
      <c r="H25" s="23"/>
      <c r="I25" s="224"/>
      <c r="J25" s="107"/>
      <c r="K25" s="107"/>
      <c r="L25" s="107"/>
      <c r="M25" s="106"/>
      <c r="N25" s="107"/>
      <c r="O25" s="107"/>
      <c r="P25" s="107"/>
      <c r="Q25" s="106"/>
      <c r="R25" s="108"/>
      <c r="S25" s="108"/>
      <c r="T25" s="24"/>
      <c r="U25" s="24"/>
      <c r="V25" s="24"/>
      <c r="W25" s="24"/>
      <c r="Z25" s="24"/>
      <c r="AA25" s="24"/>
      <c r="AB25" s="24"/>
      <c r="AC25" s="24"/>
      <c r="AD25" s="24"/>
      <c r="AJ25" s="24"/>
      <c r="AK25" s="24"/>
      <c r="AL25" s="24"/>
      <c r="AM25" s="24"/>
    </row>
    <row r="26" spans="1:39">
      <c r="A26" s="112">
        <f t="shared" si="7"/>
        <v>7</v>
      </c>
      <c r="B26" s="233">
        <f>I63</f>
        <v>97.379284062194841</v>
      </c>
      <c r="G26" s="23"/>
      <c r="H26" s="23"/>
      <c r="I26" s="224"/>
      <c r="J26" s="107"/>
      <c r="K26" s="107"/>
      <c r="L26" s="107"/>
      <c r="M26" s="106"/>
      <c r="N26" s="107"/>
      <c r="O26" s="107"/>
      <c r="P26" s="107"/>
      <c r="Q26" s="106"/>
      <c r="R26" s="108"/>
      <c r="S26" s="108"/>
      <c r="T26" s="24"/>
      <c r="U26" s="24"/>
      <c r="V26" s="24"/>
      <c r="W26" s="24"/>
      <c r="Z26" s="24"/>
      <c r="AA26" s="24"/>
      <c r="AB26" s="24"/>
      <c r="AC26" s="24"/>
      <c r="AD26" s="24"/>
      <c r="AJ26" s="24"/>
      <c r="AK26" s="24"/>
      <c r="AL26" s="24"/>
      <c r="AM26" s="24"/>
    </row>
    <row r="27" spans="1:39">
      <c r="A27" s="112">
        <f t="shared" si="7"/>
        <v>8</v>
      </c>
      <c r="B27" s="233">
        <f>J63</f>
        <v>97.379284062194827</v>
      </c>
      <c r="G27" s="23"/>
      <c r="H27" s="23"/>
      <c r="I27" s="224"/>
      <c r="J27" s="107"/>
      <c r="K27" s="107"/>
      <c r="L27" s="107"/>
      <c r="M27" s="106"/>
      <c r="N27" s="107"/>
      <c r="O27" s="107"/>
      <c r="P27" s="107"/>
      <c r="Q27" s="106"/>
      <c r="R27" s="108"/>
      <c r="S27" s="108"/>
      <c r="T27" s="24"/>
      <c r="U27" s="24"/>
      <c r="V27" s="24"/>
      <c r="W27" s="24"/>
      <c r="Z27" s="24"/>
      <c r="AA27" s="24"/>
      <c r="AB27" s="24"/>
      <c r="AC27" s="24"/>
      <c r="AD27" s="24"/>
      <c r="AJ27" s="24"/>
      <c r="AK27" s="24"/>
      <c r="AL27" s="24"/>
      <c r="AM27" s="24"/>
    </row>
    <row r="28" spans="1:39">
      <c r="A28" s="112">
        <f t="shared" si="7"/>
        <v>9</v>
      </c>
      <c r="B28" s="233">
        <f>K63</f>
        <v>98.109628692661289</v>
      </c>
      <c r="G28" s="23"/>
      <c r="H28" s="23"/>
      <c r="I28" s="224"/>
      <c r="J28" s="107"/>
      <c r="K28" s="107"/>
      <c r="L28" s="107"/>
      <c r="M28" s="106"/>
      <c r="N28" s="107"/>
      <c r="O28" s="107"/>
      <c r="P28" s="107"/>
      <c r="Q28" s="106"/>
      <c r="R28" s="108"/>
      <c r="S28" s="108"/>
      <c r="T28" s="24"/>
      <c r="U28" s="24"/>
      <c r="V28" s="24"/>
      <c r="W28" s="24"/>
      <c r="Z28" s="24"/>
      <c r="AA28" s="24"/>
      <c r="AB28" s="24"/>
      <c r="AC28" s="24"/>
      <c r="AD28" s="24"/>
      <c r="AJ28" s="24"/>
      <c r="AK28" s="24"/>
      <c r="AL28" s="24"/>
      <c r="AM28" s="24"/>
    </row>
    <row r="29" spans="1:39">
      <c r="A29" s="112">
        <f t="shared" si="7"/>
        <v>10</v>
      </c>
      <c r="B29" s="233">
        <f>L63</f>
        <v>99.335999051319575</v>
      </c>
      <c r="G29" s="23"/>
      <c r="H29" s="23"/>
      <c r="I29" s="224"/>
      <c r="J29" s="107"/>
      <c r="K29" s="107"/>
      <c r="L29" s="107"/>
      <c r="M29" s="106"/>
      <c r="N29" s="107"/>
      <c r="O29" s="107"/>
      <c r="P29" s="107"/>
      <c r="Q29" s="106"/>
      <c r="R29" s="108"/>
      <c r="S29" s="108"/>
      <c r="T29" s="24"/>
      <c r="U29" s="24"/>
      <c r="V29" s="24"/>
      <c r="W29" s="24"/>
      <c r="Z29" s="24"/>
      <c r="AA29" s="24"/>
      <c r="AB29" s="24"/>
      <c r="AC29" s="24"/>
      <c r="AD29" s="24"/>
      <c r="AJ29" s="24"/>
      <c r="AK29" s="24"/>
      <c r="AL29" s="24"/>
      <c r="AM29" s="24"/>
    </row>
    <row r="30" spans="1:39">
      <c r="A30" s="112">
        <f t="shared" si="7"/>
        <v>11</v>
      </c>
      <c r="B30" s="233">
        <f>M63</f>
        <v>100.08101904420445</v>
      </c>
      <c r="G30" s="23"/>
      <c r="H30" s="23"/>
      <c r="I30" s="224"/>
      <c r="J30" s="107"/>
      <c r="K30" s="107"/>
      <c r="L30" s="107"/>
      <c r="M30" s="106"/>
      <c r="N30" s="107"/>
      <c r="O30" s="107"/>
      <c r="P30" s="107"/>
      <c r="Q30" s="106"/>
      <c r="R30" s="108"/>
      <c r="S30" s="108"/>
      <c r="T30" s="24"/>
      <c r="U30" s="24"/>
      <c r="V30" s="24"/>
      <c r="W30" s="24"/>
      <c r="Z30" s="24"/>
      <c r="AA30" s="24"/>
      <c r="AB30" s="24"/>
      <c r="AC30" s="24"/>
      <c r="AD30" s="24"/>
      <c r="AJ30" s="24"/>
      <c r="AK30" s="24"/>
      <c r="AL30" s="24"/>
      <c r="AM30" s="24"/>
    </row>
    <row r="31" spans="1:39">
      <c r="A31" s="112">
        <f t="shared" si="7"/>
        <v>12</v>
      </c>
      <c r="B31" s="234">
        <f>N63</f>
        <v>100.83162668703599</v>
      </c>
      <c r="G31" s="23"/>
      <c r="H31" s="23"/>
      <c r="I31" s="224"/>
      <c r="J31" s="107"/>
      <c r="K31" s="107"/>
      <c r="L31" s="107"/>
      <c r="M31" s="106"/>
      <c r="N31" s="107"/>
      <c r="O31" s="107"/>
      <c r="P31" s="107"/>
      <c r="Q31" s="106"/>
      <c r="R31" s="108"/>
      <c r="S31" s="108"/>
      <c r="T31" s="24"/>
      <c r="U31" s="24"/>
      <c r="V31" s="24"/>
      <c r="W31" s="24"/>
      <c r="Z31" s="24"/>
      <c r="AA31" s="24"/>
      <c r="AB31" s="24"/>
      <c r="AC31" s="24"/>
      <c r="AD31" s="24"/>
      <c r="AJ31" s="24"/>
      <c r="AK31" s="24"/>
      <c r="AL31" s="24"/>
      <c r="AM31" s="24"/>
    </row>
    <row r="32" spans="1:39" ht="16.2" thickBot="1">
      <c r="A32" s="112"/>
      <c r="B32" s="222"/>
      <c r="G32" s="23"/>
      <c r="H32" s="23"/>
      <c r="I32" s="224"/>
      <c r="J32" s="107"/>
      <c r="K32" s="107"/>
      <c r="L32" s="107"/>
      <c r="M32" s="106"/>
      <c r="N32" s="107"/>
      <c r="O32" s="107"/>
      <c r="P32" s="107"/>
      <c r="Q32" s="106"/>
      <c r="R32" s="108"/>
      <c r="S32" s="108"/>
      <c r="T32" s="24"/>
      <c r="U32" s="24"/>
      <c r="V32" s="24"/>
      <c r="W32" s="24"/>
      <c r="Z32" s="24"/>
      <c r="AA32" s="24"/>
      <c r="AB32" s="24"/>
      <c r="AC32" s="24"/>
      <c r="AD32" s="24"/>
      <c r="AJ32" s="24"/>
      <c r="AK32" s="24"/>
      <c r="AL32" s="24"/>
      <c r="AM32" s="24"/>
    </row>
    <row r="33" spans="1:42">
      <c r="A33" s="26" t="s">
        <v>131</v>
      </c>
      <c r="B33" s="223" t="s">
        <v>136</v>
      </c>
      <c r="C33" s="146" t="s">
        <v>138</v>
      </c>
      <c r="D33" s="27"/>
      <c r="E33" s="27"/>
      <c r="F33" s="93"/>
      <c r="G33" s="28"/>
      <c r="H33" s="29"/>
      <c r="P33" s="22"/>
      <c r="Q33" s="106"/>
      <c r="R33" s="108"/>
      <c r="S33" s="108"/>
      <c r="T33" s="24"/>
      <c r="U33" s="24"/>
      <c r="V33" s="24"/>
      <c r="W33" s="24"/>
      <c r="Z33" s="24"/>
      <c r="AA33" s="24"/>
      <c r="AB33" s="24"/>
      <c r="AC33" s="24"/>
      <c r="AD33" s="24"/>
      <c r="AJ33" s="24"/>
      <c r="AK33" s="24"/>
      <c r="AL33" s="24"/>
      <c r="AM33" s="24"/>
    </row>
    <row r="34" spans="1:42">
      <c r="A34" s="114" t="s">
        <v>137</v>
      </c>
      <c r="B34" s="139">
        <f>B143</f>
        <v>0</v>
      </c>
      <c r="C34" s="32"/>
      <c r="D34" s="32"/>
      <c r="E34" s="32"/>
      <c r="F34" s="32"/>
      <c r="G34" s="33"/>
      <c r="H34" s="36"/>
      <c r="P34" s="22"/>
      <c r="Q34" s="106"/>
      <c r="R34" s="108"/>
      <c r="S34" s="108"/>
      <c r="T34" s="24"/>
      <c r="U34" s="24"/>
      <c r="V34" s="24"/>
      <c r="W34" s="24"/>
      <c r="Z34" s="24"/>
      <c r="AA34" s="24"/>
      <c r="AB34" s="24"/>
      <c r="AC34" s="24"/>
      <c r="AD34" s="24"/>
      <c r="AJ34" s="24"/>
      <c r="AK34" s="24"/>
      <c r="AL34" s="24"/>
      <c r="AM34" s="24"/>
    </row>
    <row r="35" spans="1:42">
      <c r="A35" s="114" t="s">
        <v>139</v>
      </c>
      <c r="B35" s="139">
        <f>R4</f>
        <v>0</v>
      </c>
      <c r="C35" s="32"/>
      <c r="D35" s="32"/>
      <c r="E35" s="32"/>
      <c r="F35" s="32"/>
      <c r="G35" s="33"/>
      <c r="H35" s="36"/>
      <c r="I35" s="23"/>
      <c r="J35" s="24"/>
      <c r="O35" s="34"/>
      <c r="P35" s="106"/>
      <c r="Q35" s="106"/>
      <c r="R35" s="108"/>
      <c r="S35" s="108"/>
      <c r="T35" s="24"/>
      <c r="U35" s="24"/>
      <c r="V35" s="24"/>
      <c r="W35" s="24"/>
      <c r="Z35" s="24"/>
      <c r="AA35" s="24"/>
      <c r="AB35" s="24"/>
      <c r="AC35" s="24"/>
      <c r="AD35" s="24"/>
      <c r="AJ35" s="24"/>
      <c r="AK35" s="24"/>
      <c r="AL35" s="24"/>
      <c r="AM35" s="24"/>
    </row>
    <row r="36" spans="1:42">
      <c r="A36" s="114" t="s">
        <v>140</v>
      </c>
      <c r="B36" s="143">
        <f>((-B52)-B44)*B43*(1-1/(1+B50)^12)/B50+B43-B43/(1+B50)^12</f>
        <v>0</v>
      </c>
      <c r="C36" s="32"/>
      <c r="D36" s="32"/>
      <c r="E36" s="32"/>
      <c r="F36" s="32"/>
      <c r="G36" s="33"/>
      <c r="H36" s="36"/>
      <c r="I36" s="23"/>
      <c r="J36" s="24"/>
      <c r="O36" s="34"/>
      <c r="P36" s="106"/>
      <c r="Q36" s="106"/>
      <c r="R36" s="108"/>
      <c r="S36" s="108"/>
      <c r="T36" s="24"/>
      <c r="U36" s="24"/>
      <c r="V36" s="24"/>
      <c r="W36" s="24"/>
      <c r="Z36" s="24"/>
      <c r="AA36" s="24"/>
      <c r="AB36" s="24"/>
      <c r="AC36" s="24"/>
      <c r="AD36" s="24"/>
      <c r="AJ36" s="24"/>
      <c r="AK36" s="24"/>
      <c r="AL36" s="24"/>
      <c r="AM36" s="24"/>
    </row>
    <row r="37" spans="1:42" ht="16.2" thickBot="1">
      <c r="A37" s="147" t="s">
        <v>144</v>
      </c>
      <c r="B37" s="198">
        <f>AVERAGE(C65:N65)</f>
        <v>0.58333333333333337</v>
      </c>
      <c r="C37" s="42"/>
      <c r="D37" s="42"/>
      <c r="E37" s="42"/>
      <c r="F37" s="42"/>
      <c r="G37" s="148"/>
      <c r="H37" s="149"/>
      <c r="I37" s="23"/>
      <c r="J37" s="24"/>
      <c r="O37" s="34"/>
      <c r="P37" s="106"/>
      <c r="Q37" s="106"/>
      <c r="R37" s="108"/>
      <c r="S37" s="108"/>
      <c r="T37" s="24"/>
      <c r="U37" s="24"/>
      <c r="V37" s="24"/>
      <c r="W37" s="24"/>
      <c r="Z37" s="24"/>
      <c r="AA37" s="24"/>
      <c r="AB37" s="24"/>
      <c r="AC37" s="24"/>
      <c r="AD37" s="24"/>
      <c r="AJ37" s="24"/>
      <c r="AK37" s="24"/>
      <c r="AL37" s="24"/>
      <c r="AM37" s="24"/>
    </row>
    <row r="38" spans="1:42">
      <c r="A38" s="25" t="s">
        <v>129</v>
      </c>
      <c r="B38" s="76"/>
      <c r="C38" s="24"/>
      <c r="D38" s="145"/>
      <c r="E38" s="24"/>
      <c r="F38" s="24"/>
      <c r="G38" s="24"/>
      <c r="I38" s="23"/>
      <c r="J38" s="24"/>
      <c r="O38" s="34"/>
      <c r="P38" s="106"/>
      <c r="Q38" s="106"/>
      <c r="R38" s="108"/>
      <c r="S38" s="108"/>
      <c r="T38" s="24"/>
      <c r="U38" s="24"/>
      <c r="V38" s="24"/>
      <c r="W38" s="24"/>
      <c r="Z38" s="24"/>
      <c r="AA38" s="24"/>
      <c r="AB38" s="24"/>
      <c r="AC38" s="24"/>
      <c r="AD38" s="24"/>
      <c r="AJ38" s="24"/>
      <c r="AK38" s="24"/>
      <c r="AL38" s="24"/>
      <c r="AM38" s="24"/>
    </row>
    <row r="39" spans="1:42">
      <c r="A39" s="31" t="s">
        <v>85</v>
      </c>
      <c r="B39" s="77">
        <f>1/4</f>
        <v>0.25</v>
      </c>
      <c r="D39" s="141"/>
      <c r="I39" s="23"/>
      <c r="J39" s="24"/>
      <c r="O39" s="34"/>
      <c r="P39" s="106"/>
      <c r="Q39" s="106"/>
      <c r="R39" s="108"/>
      <c r="S39" s="108"/>
      <c r="T39" s="24"/>
      <c r="U39" s="24"/>
      <c r="V39" s="24"/>
      <c r="W39" s="24"/>
      <c r="Z39" s="24"/>
      <c r="AA39" s="24"/>
      <c r="AB39" s="24"/>
      <c r="AC39" s="24"/>
      <c r="AD39" s="24"/>
      <c r="AJ39" s="24"/>
      <c r="AK39" s="24"/>
      <c r="AL39" s="24"/>
      <c r="AM39" s="24"/>
    </row>
    <row r="40" spans="1:42" ht="16.2" thickBot="1">
      <c r="A40" s="31" t="s">
        <v>76</v>
      </c>
      <c r="B40" s="150">
        <v>0.03</v>
      </c>
      <c r="D40" s="141"/>
      <c r="I40" s="23"/>
      <c r="J40" s="24"/>
      <c r="O40" s="34"/>
      <c r="P40" s="106"/>
      <c r="Q40" s="106"/>
      <c r="R40" s="108"/>
      <c r="S40" s="108"/>
      <c r="T40" s="24"/>
      <c r="U40" s="24"/>
      <c r="V40" s="24"/>
      <c r="W40" s="24"/>
      <c r="Z40" s="24"/>
      <c r="AA40" s="24"/>
      <c r="AB40" s="24"/>
      <c r="AC40" s="24"/>
      <c r="AD40" s="24"/>
      <c r="AJ40" s="24"/>
      <c r="AK40" s="24"/>
      <c r="AL40" s="24"/>
      <c r="AM40" s="24"/>
    </row>
    <row r="41" spans="1:42" ht="16.2" thickBot="1">
      <c r="A41" s="89" t="s">
        <v>102</v>
      </c>
      <c r="B41" s="150">
        <f>0.05</f>
        <v>0.05</v>
      </c>
      <c r="C41" s="200" t="s">
        <v>154</v>
      </c>
      <c r="D41" s="201"/>
      <c r="E41" s="202">
        <f>(AVERAGE(B5:B16)-B41)*B39</f>
        <v>8.333333333333335E-4</v>
      </c>
      <c r="I41" s="23"/>
      <c r="J41" s="24"/>
      <c r="O41" s="34"/>
      <c r="P41" s="106"/>
      <c r="Q41" s="106"/>
      <c r="R41" s="108"/>
      <c r="S41" s="108"/>
      <c r="T41" s="24"/>
      <c r="U41" s="24"/>
      <c r="V41" s="24"/>
      <c r="W41" s="24"/>
      <c r="Z41" s="24"/>
      <c r="AA41" s="24"/>
      <c r="AB41" s="24"/>
      <c r="AC41" s="24"/>
      <c r="AD41" s="24"/>
      <c r="AJ41" s="24"/>
      <c r="AK41" s="24"/>
      <c r="AL41" s="24"/>
      <c r="AM41" s="24"/>
    </row>
    <row r="42" spans="1:42">
      <c r="A42" s="89" t="s">
        <v>103</v>
      </c>
      <c r="B42" s="151">
        <f>0.1</f>
        <v>0.1</v>
      </c>
      <c r="I42" s="23"/>
      <c r="J42" s="24"/>
      <c r="O42" s="34"/>
      <c r="P42" s="106"/>
      <c r="Q42" s="106"/>
      <c r="R42" s="108"/>
      <c r="S42" s="108"/>
      <c r="T42" s="24"/>
      <c r="U42" s="24"/>
      <c r="V42" s="24"/>
      <c r="W42" s="24"/>
      <c r="Z42" s="24"/>
      <c r="AA42" s="24"/>
      <c r="AB42" s="24"/>
      <c r="AC42" s="24"/>
      <c r="AD42" s="24"/>
      <c r="AJ42" s="24"/>
      <c r="AK42" s="24"/>
      <c r="AL42" s="24"/>
      <c r="AM42" s="24"/>
    </row>
    <row r="43" spans="1:42">
      <c r="A43" s="89" t="s">
        <v>91</v>
      </c>
      <c r="B43" s="152">
        <v>100</v>
      </c>
      <c r="I43" s="23"/>
      <c r="J43" s="24"/>
      <c r="O43" s="34"/>
      <c r="P43" s="106"/>
      <c r="Q43" s="106"/>
      <c r="R43" s="108"/>
      <c r="S43" s="108"/>
      <c r="T43" s="24"/>
      <c r="U43" s="24"/>
      <c r="V43" s="24"/>
      <c r="W43" s="24"/>
      <c r="Z43" s="24"/>
      <c r="AA43" s="24"/>
      <c r="AB43" s="24"/>
      <c r="AC43" s="24"/>
      <c r="AD43" s="24"/>
      <c r="AJ43" s="24"/>
      <c r="AK43" s="24"/>
      <c r="AL43" s="24"/>
      <c r="AM43" s="24"/>
    </row>
    <row r="44" spans="1:42" ht="16.2" thickBot="1">
      <c r="A44" s="153" t="s">
        <v>104</v>
      </c>
      <c r="B44" s="154">
        <f>AVERAGE(B54:M54)-AVERAGE(B49:M49)</f>
        <v>-5.0000000000000001E-3</v>
      </c>
      <c r="C44" s="110" t="s">
        <v>145</v>
      </c>
      <c r="I44" s="23"/>
      <c r="O44" s="34"/>
      <c r="P44" s="34"/>
      <c r="Q44" s="34"/>
      <c r="R44" s="34"/>
      <c r="S44" s="34"/>
      <c r="T44" s="24"/>
      <c r="U44" s="24"/>
      <c r="V44" s="24"/>
      <c r="W44" s="24"/>
      <c r="Z44" s="24"/>
      <c r="AA44" s="24"/>
      <c r="AB44" s="24"/>
      <c r="AC44" s="24"/>
      <c r="AD44" s="24"/>
      <c r="AJ44" s="24"/>
      <c r="AK44" s="24"/>
      <c r="AL44" s="24"/>
      <c r="AM44" s="24"/>
    </row>
    <row r="45" spans="1:42">
      <c r="A45" s="43"/>
      <c r="B45" s="155"/>
      <c r="I45" s="23"/>
      <c r="O45" s="34"/>
      <c r="P45" s="34"/>
      <c r="Q45" s="34"/>
      <c r="R45" s="34"/>
      <c r="S45" s="34"/>
      <c r="T45" s="24"/>
      <c r="U45" s="24"/>
      <c r="V45" s="24"/>
      <c r="W45" s="24"/>
      <c r="Z45" s="24"/>
      <c r="AA45" s="24"/>
      <c r="AB45" s="24"/>
      <c r="AC45" s="24"/>
      <c r="AD45" s="24"/>
      <c r="AJ45" s="24"/>
      <c r="AK45" s="24"/>
      <c r="AL45" s="24"/>
      <c r="AM45" s="24"/>
    </row>
    <row r="46" spans="1:42">
      <c r="A46" s="91" t="s">
        <v>128</v>
      </c>
      <c r="B46" s="22">
        <v>0</v>
      </c>
      <c r="C46" s="22">
        <v>1</v>
      </c>
      <c r="D46" s="22">
        <v>2</v>
      </c>
      <c r="E46" s="22">
        <v>3</v>
      </c>
      <c r="F46" s="22">
        <v>4</v>
      </c>
      <c r="G46" s="22">
        <v>5</v>
      </c>
      <c r="H46" s="22">
        <v>6</v>
      </c>
      <c r="I46" s="24">
        <v>7</v>
      </c>
      <c r="J46" s="22">
        <v>8</v>
      </c>
      <c r="K46" s="22">
        <v>9</v>
      </c>
      <c r="L46" s="22">
        <v>10</v>
      </c>
      <c r="M46" s="22">
        <v>11</v>
      </c>
      <c r="N46" s="37"/>
      <c r="P46" s="22"/>
      <c r="T46" s="24"/>
      <c r="U46" s="24"/>
      <c r="V46" s="24"/>
      <c r="W46" s="24"/>
      <c r="Z46" s="24"/>
      <c r="AA46" s="24"/>
      <c r="AB46" s="24"/>
      <c r="AC46" s="24"/>
      <c r="AD46" s="24"/>
      <c r="AE46" s="37"/>
      <c r="AF46" s="37"/>
      <c r="AG46" s="37"/>
      <c r="AH46" s="37"/>
      <c r="AI46" s="37"/>
      <c r="AJ46" s="24"/>
      <c r="AK46" s="24"/>
      <c r="AL46" s="24"/>
      <c r="AM46" s="24"/>
    </row>
    <row r="47" spans="1:42">
      <c r="A47" s="89" t="s">
        <v>101</v>
      </c>
      <c r="B47" s="35">
        <f>B5</f>
        <v>0.2</v>
      </c>
      <c r="C47" s="111">
        <f>B6</f>
        <v>0.1</v>
      </c>
      <c r="D47" s="111">
        <f>B7</f>
        <v>0.05</v>
      </c>
      <c r="E47" s="111">
        <f>B8</f>
        <v>0</v>
      </c>
      <c r="F47" s="111">
        <f>B9</f>
        <v>-0.05</v>
      </c>
      <c r="G47" s="111">
        <f>B10</f>
        <v>-0.05</v>
      </c>
      <c r="H47" s="111">
        <f>B11</f>
        <v>0</v>
      </c>
      <c r="I47" s="111">
        <f>B12</f>
        <v>0.05</v>
      </c>
      <c r="J47" s="111">
        <f>B13</f>
        <v>0.08</v>
      </c>
      <c r="K47" s="111">
        <f>B14</f>
        <v>0.1</v>
      </c>
      <c r="L47" s="111">
        <f>B15</f>
        <v>0.08</v>
      </c>
      <c r="M47" s="111">
        <f>B16</f>
        <v>0.08</v>
      </c>
      <c r="N47" s="133"/>
      <c r="P47" s="22"/>
      <c r="T47" s="24"/>
      <c r="U47" s="24"/>
      <c r="V47" s="24"/>
      <c r="W47" s="24"/>
      <c r="Z47" s="24"/>
      <c r="AA47" s="24"/>
      <c r="AB47" s="24"/>
      <c r="AC47" s="24"/>
      <c r="AD47" s="24"/>
      <c r="AE47" s="37"/>
      <c r="AF47" s="37"/>
      <c r="AG47" s="37"/>
      <c r="AH47" s="37"/>
      <c r="AI47" s="37"/>
      <c r="AJ47" s="24"/>
      <c r="AK47" s="24"/>
      <c r="AL47" s="24"/>
      <c r="AM47" s="24"/>
    </row>
    <row r="48" spans="1:42" s="37" customFormat="1">
      <c r="A48" s="116" t="s">
        <v>132</v>
      </c>
      <c r="B48" s="32"/>
      <c r="C48" s="32"/>
      <c r="D48" s="32"/>
      <c r="E48" s="33"/>
      <c r="F48" s="33"/>
      <c r="G48" s="115"/>
      <c r="H48" s="115"/>
      <c r="I48" s="32"/>
      <c r="J48" s="115"/>
      <c r="K48" s="115"/>
      <c r="L48" s="115"/>
      <c r="M48" s="115"/>
      <c r="T48" s="24"/>
      <c r="U48" s="24"/>
      <c r="V48" s="24"/>
      <c r="W48" s="40"/>
      <c r="X48" s="24"/>
      <c r="Y48" s="24"/>
      <c r="Z48" s="24"/>
      <c r="AA48" s="24"/>
      <c r="AB48" s="24"/>
      <c r="AC48" s="72"/>
      <c r="AD48" s="75"/>
      <c r="AE48" s="75"/>
      <c r="AF48" s="75"/>
      <c r="AG48" s="75"/>
      <c r="AH48" s="75"/>
      <c r="AI48" s="75"/>
      <c r="AJ48" s="75"/>
      <c r="AK48" s="75"/>
      <c r="AL48" s="75"/>
      <c r="AM48" s="75"/>
      <c r="AN48" s="75"/>
      <c r="AO48" s="75"/>
      <c r="AP48" s="75"/>
    </row>
    <row r="49" spans="1:43" s="37" customFormat="1">
      <c r="A49" s="120" t="s">
        <v>98</v>
      </c>
      <c r="B49" s="33">
        <f t="shared" ref="B49:M49" si="8">B51-B50</f>
        <v>4.2500000000000003E-2</v>
      </c>
      <c r="C49" s="33">
        <f t="shared" si="8"/>
        <v>1.7500000000000002E-2</v>
      </c>
      <c r="D49" s="33">
        <f t="shared" si="8"/>
        <v>5.000000000000001E-3</v>
      </c>
      <c r="E49" s="33">
        <f t="shared" si="8"/>
        <v>-7.4999999999999997E-3</v>
      </c>
      <c r="F49" s="33">
        <f t="shared" si="8"/>
        <v>-0.02</v>
      </c>
      <c r="G49" s="33">
        <f t="shared" si="8"/>
        <v>-0.02</v>
      </c>
      <c r="H49" s="33">
        <f t="shared" si="8"/>
        <v>-7.4999999999999997E-3</v>
      </c>
      <c r="I49" s="33">
        <f t="shared" si="8"/>
        <v>5.000000000000001E-3</v>
      </c>
      <c r="J49" s="33">
        <f t="shared" si="8"/>
        <v>1.2500000000000001E-2</v>
      </c>
      <c r="K49" s="33">
        <f t="shared" si="8"/>
        <v>1.7500000000000002E-2</v>
      </c>
      <c r="L49" s="33">
        <f t="shared" si="8"/>
        <v>1.2500000000000001E-2</v>
      </c>
      <c r="M49" s="33">
        <f t="shared" si="8"/>
        <v>1.2500000000000001E-2</v>
      </c>
      <c r="N49" s="23"/>
      <c r="O49" s="24"/>
      <c r="P49" s="113"/>
      <c r="Q49" s="107"/>
      <c r="R49" s="109"/>
      <c r="S49" s="109"/>
      <c r="T49" s="24"/>
      <c r="U49" s="24"/>
      <c r="V49" s="24"/>
      <c r="W49" s="40"/>
      <c r="X49" s="24"/>
      <c r="Y49" s="24"/>
      <c r="Z49" s="24"/>
      <c r="AA49" s="24"/>
      <c r="AB49" s="24"/>
      <c r="AC49" s="72"/>
      <c r="AD49" s="75"/>
      <c r="AE49" s="75"/>
      <c r="AF49" s="75"/>
      <c r="AG49" s="75"/>
      <c r="AH49" s="75"/>
      <c r="AI49" s="75"/>
      <c r="AJ49" s="75"/>
      <c r="AK49" s="75"/>
      <c r="AL49" s="75"/>
      <c r="AM49" s="75"/>
      <c r="AN49" s="75"/>
      <c r="AO49" s="75"/>
      <c r="AP49" s="75"/>
    </row>
    <row r="50" spans="1:43" s="37" customFormat="1">
      <c r="A50" s="32" t="s">
        <v>77</v>
      </c>
      <c r="B50" s="33">
        <f t="shared" ref="B50:M50" si="9">$B40*$B39</f>
        <v>7.4999999999999997E-3</v>
      </c>
      <c r="C50" s="33">
        <f t="shared" si="9"/>
        <v>7.4999999999999997E-3</v>
      </c>
      <c r="D50" s="33">
        <f t="shared" si="9"/>
        <v>7.4999999999999997E-3</v>
      </c>
      <c r="E50" s="33">
        <f t="shared" si="9"/>
        <v>7.4999999999999997E-3</v>
      </c>
      <c r="F50" s="33">
        <f t="shared" si="9"/>
        <v>7.4999999999999997E-3</v>
      </c>
      <c r="G50" s="33">
        <f t="shared" si="9"/>
        <v>7.4999999999999997E-3</v>
      </c>
      <c r="H50" s="33">
        <f t="shared" si="9"/>
        <v>7.4999999999999997E-3</v>
      </c>
      <c r="I50" s="33">
        <f t="shared" si="9"/>
        <v>7.4999999999999997E-3</v>
      </c>
      <c r="J50" s="33">
        <f t="shared" si="9"/>
        <v>7.4999999999999997E-3</v>
      </c>
      <c r="K50" s="33">
        <f t="shared" si="9"/>
        <v>7.4999999999999997E-3</v>
      </c>
      <c r="L50" s="33">
        <f t="shared" si="9"/>
        <v>7.4999999999999997E-3</v>
      </c>
      <c r="M50" s="33">
        <f t="shared" si="9"/>
        <v>7.4999999999999997E-3</v>
      </c>
      <c r="N50" s="23"/>
      <c r="O50" s="24"/>
      <c r="P50" s="113"/>
      <c r="Q50" s="107"/>
      <c r="R50" s="109"/>
      <c r="S50" s="109"/>
      <c r="T50" s="24"/>
      <c r="U50" s="24"/>
      <c r="V50" s="24"/>
      <c r="W50" s="40"/>
      <c r="X50" s="24"/>
      <c r="Y50" s="24"/>
      <c r="Z50" s="24"/>
      <c r="AA50" s="24"/>
      <c r="AB50" s="24"/>
      <c r="AC50" s="128"/>
      <c r="AD50" s="129"/>
      <c r="AE50" s="129"/>
      <c r="AF50" s="129"/>
      <c r="AG50" s="129"/>
      <c r="AH50" s="129"/>
      <c r="AI50" s="129"/>
      <c r="AJ50" s="129"/>
      <c r="AK50" s="129"/>
      <c r="AL50" s="129"/>
      <c r="AM50" s="129"/>
      <c r="AN50" s="129"/>
      <c r="AO50" s="129"/>
      <c r="AP50" s="129"/>
      <c r="AQ50" s="24"/>
    </row>
    <row r="51" spans="1:43" s="37" customFormat="1">
      <c r="A51" s="32" t="s">
        <v>78</v>
      </c>
      <c r="B51" s="33">
        <f t="shared" ref="B51:M51" si="10">B47*$B39</f>
        <v>0.05</v>
      </c>
      <c r="C51" s="33">
        <f t="shared" si="10"/>
        <v>2.5000000000000001E-2</v>
      </c>
      <c r="D51" s="33">
        <f t="shared" si="10"/>
        <v>1.2500000000000001E-2</v>
      </c>
      <c r="E51" s="33">
        <f t="shared" si="10"/>
        <v>0</v>
      </c>
      <c r="F51" s="33">
        <f t="shared" si="10"/>
        <v>-1.2500000000000001E-2</v>
      </c>
      <c r="G51" s="33">
        <f t="shared" si="10"/>
        <v>-1.2500000000000001E-2</v>
      </c>
      <c r="H51" s="33">
        <f t="shared" si="10"/>
        <v>0</v>
      </c>
      <c r="I51" s="33">
        <f t="shared" si="10"/>
        <v>1.2500000000000001E-2</v>
      </c>
      <c r="J51" s="33">
        <f t="shared" si="10"/>
        <v>0.02</v>
      </c>
      <c r="K51" s="33">
        <f t="shared" si="10"/>
        <v>2.5000000000000001E-2</v>
      </c>
      <c r="L51" s="33">
        <f t="shared" si="10"/>
        <v>0.02</v>
      </c>
      <c r="M51" s="33">
        <f t="shared" si="10"/>
        <v>0.02</v>
      </c>
      <c r="N51" s="23"/>
      <c r="O51" s="24"/>
      <c r="P51" s="113"/>
      <c r="Q51" s="107"/>
      <c r="R51" s="109"/>
      <c r="S51" s="109"/>
      <c r="T51" s="24"/>
      <c r="U51" s="24"/>
      <c r="V51" s="24"/>
      <c r="W51" s="40"/>
      <c r="X51" s="24"/>
      <c r="Y51" s="24"/>
      <c r="Z51" s="24"/>
      <c r="AA51" s="24"/>
      <c r="AB51" s="24"/>
      <c r="AC51" s="128"/>
      <c r="AD51" s="129"/>
      <c r="AE51" s="129"/>
      <c r="AF51" s="129"/>
      <c r="AG51" s="129"/>
      <c r="AH51" s="129"/>
      <c r="AI51" s="129"/>
      <c r="AJ51" s="129"/>
      <c r="AK51" s="129"/>
      <c r="AL51" s="129"/>
      <c r="AM51" s="129"/>
      <c r="AN51" s="129"/>
      <c r="AO51" s="129"/>
      <c r="AP51" s="129"/>
      <c r="AQ51" s="24"/>
    </row>
    <row r="52" spans="1:43" s="37" customFormat="1">
      <c r="A52" s="32" t="s">
        <v>79</v>
      </c>
      <c r="B52" s="33">
        <f t="shared" ref="B52:M52" si="11">$B41*$B39</f>
        <v>1.2500000000000001E-2</v>
      </c>
      <c r="C52" s="33">
        <f t="shared" si="11"/>
        <v>1.2500000000000001E-2</v>
      </c>
      <c r="D52" s="33">
        <f t="shared" si="11"/>
        <v>1.2500000000000001E-2</v>
      </c>
      <c r="E52" s="33">
        <f t="shared" si="11"/>
        <v>1.2500000000000001E-2</v>
      </c>
      <c r="F52" s="33">
        <f t="shared" si="11"/>
        <v>1.2500000000000001E-2</v>
      </c>
      <c r="G52" s="33">
        <f t="shared" si="11"/>
        <v>1.2500000000000001E-2</v>
      </c>
      <c r="H52" s="33">
        <f t="shared" si="11"/>
        <v>1.2500000000000001E-2</v>
      </c>
      <c r="I52" s="33">
        <f t="shared" si="11"/>
        <v>1.2500000000000001E-2</v>
      </c>
      <c r="J52" s="33">
        <f t="shared" si="11"/>
        <v>1.2500000000000001E-2</v>
      </c>
      <c r="K52" s="33">
        <f t="shared" si="11"/>
        <v>1.2500000000000001E-2</v>
      </c>
      <c r="L52" s="33">
        <f t="shared" si="11"/>
        <v>1.2500000000000001E-2</v>
      </c>
      <c r="M52" s="33">
        <f t="shared" si="11"/>
        <v>1.2500000000000001E-2</v>
      </c>
      <c r="N52" s="23"/>
      <c r="O52" s="24"/>
      <c r="P52" s="113"/>
      <c r="Q52" s="107"/>
      <c r="R52" s="109"/>
      <c r="S52" s="109"/>
      <c r="T52" s="24"/>
      <c r="U52" s="24"/>
      <c r="V52" s="24"/>
      <c r="W52" s="40"/>
      <c r="X52" s="24"/>
      <c r="Y52" s="24"/>
      <c r="Z52" s="24"/>
      <c r="AA52" s="24"/>
      <c r="AB52" s="24"/>
      <c r="AC52" s="128"/>
      <c r="AD52" s="129"/>
      <c r="AE52" s="129"/>
      <c r="AF52" s="129"/>
      <c r="AG52" s="129"/>
      <c r="AH52" s="129"/>
      <c r="AI52" s="129"/>
      <c r="AJ52" s="129"/>
      <c r="AK52" s="129"/>
      <c r="AL52" s="129"/>
      <c r="AM52" s="129"/>
      <c r="AN52" s="129"/>
      <c r="AO52" s="129"/>
      <c r="AP52" s="129"/>
      <c r="AQ52" s="24"/>
    </row>
    <row r="53" spans="1:43" s="37" customFormat="1">
      <c r="A53" s="32" t="s">
        <v>81</v>
      </c>
      <c r="B53" s="33">
        <f t="shared" ref="B53:M53" si="12">$B42*SQRT($B39)</f>
        <v>0.05</v>
      </c>
      <c r="C53" s="33">
        <f t="shared" si="12"/>
        <v>0.05</v>
      </c>
      <c r="D53" s="33">
        <f t="shared" si="12"/>
        <v>0.05</v>
      </c>
      <c r="E53" s="33">
        <f t="shared" si="12"/>
        <v>0.05</v>
      </c>
      <c r="F53" s="33">
        <f t="shared" si="12"/>
        <v>0.05</v>
      </c>
      <c r="G53" s="33">
        <f t="shared" si="12"/>
        <v>0.05</v>
      </c>
      <c r="H53" s="33">
        <f t="shared" si="12"/>
        <v>0.05</v>
      </c>
      <c r="I53" s="33">
        <f t="shared" si="12"/>
        <v>0.05</v>
      </c>
      <c r="J53" s="33">
        <f t="shared" si="12"/>
        <v>0.05</v>
      </c>
      <c r="K53" s="33">
        <f t="shared" si="12"/>
        <v>0.05</v>
      </c>
      <c r="L53" s="33">
        <f t="shared" si="12"/>
        <v>0.05</v>
      </c>
      <c r="M53" s="33">
        <f t="shared" si="12"/>
        <v>0.05</v>
      </c>
      <c r="N53" s="23"/>
      <c r="O53" s="24"/>
      <c r="P53" s="113"/>
      <c r="Q53" s="107"/>
      <c r="R53" s="109"/>
      <c r="S53" s="109"/>
      <c r="T53" s="24"/>
      <c r="U53" s="24"/>
      <c r="V53" s="24"/>
      <c r="W53" s="40"/>
      <c r="X53" s="24"/>
      <c r="Y53" s="24"/>
      <c r="Z53" s="24"/>
      <c r="AA53" s="24"/>
      <c r="AB53" s="24"/>
      <c r="AC53" s="34"/>
      <c r="AD53" s="130"/>
      <c r="AE53" s="131"/>
      <c r="AF53" s="131"/>
      <c r="AG53" s="131"/>
      <c r="AH53" s="131"/>
      <c r="AI53" s="131"/>
      <c r="AJ53" s="131"/>
      <c r="AK53" s="131"/>
      <c r="AL53" s="131"/>
      <c r="AM53" s="131"/>
      <c r="AN53" s="131"/>
      <c r="AO53" s="131"/>
      <c r="AP53" s="131"/>
      <c r="AQ53" s="24"/>
    </row>
    <row r="54" spans="1:43" s="37" customFormat="1">
      <c r="A54" s="32" t="s">
        <v>80</v>
      </c>
      <c r="B54" s="33">
        <f t="shared" ref="B54:M54" si="13">B51-B52</f>
        <v>3.7500000000000006E-2</v>
      </c>
      <c r="C54" s="33">
        <f t="shared" si="13"/>
        <v>1.2500000000000001E-2</v>
      </c>
      <c r="D54" s="33">
        <f t="shared" si="13"/>
        <v>0</v>
      </c>
      <c r="E54" s="33">
        <f t="shared" si="13"/>
        <v>-1.2500000000000001E-2</v>
      </c>
      <c r="F54" s="33">
        <f t="shared" si="13"/>
        <v>-2.5000000000000001E-2</v>
      </c>
      <c r="G54" s="33">
        <f t="shared" si="13"/>
        <v>-2.5000000000000001E-2</v>
      </c>
      <c r="H54" s="33">
        <f t="shared" si="13"/>
        <v>-1.2500000000000001E-2</v>
      </c>
      <c r="I54" s="33">
        <f t="shared" si="13"/>
        <v>0</v>
      </c>
      <c r="J54" s="33">
        <f t="shared" si="13"/>
        <v>7.4999999999999997E-3</v>
      </c>
      <c r="K54" s="33">
        <f t="shared" si="13"/>
        <v>1.2500000000000001E-2</v>
      </c>
      <c r="L54" s="33">
        <f t="shared" si="13"/>
        <v>7.4999999999999997E-3</v>
      </c>
      <c r="M54" s="33">
        <f t="shared" si="13"/>
        <v>7.4999999999999997E-3</v>
      </c>
      <c r="N54" s="23"/>
      <c r="O54" s="24"/>
      <c r="P54" s="113"/>
      <c r="Q54" s="107"/>
      <c r="R54" s="109"/>
      <c r="S54" s="109"/>
      <c r="T54" s="24"/>
      <c r="U54" s="24"/>
      <c r="V54" s="24"/>
      <c r="W54" s="40"/>
      <c r="X54" s="24"/>
      <c r="Y54" s="24"/>
      <c r="Z54" s="24"/>
      <c r="AA54" s="24"/>
      <c r="AB54" s="24"/>
      <c r="AC54" s="34"/>
      <c r="AD54" s="131"/>
      <c r="AE54" s="131"/>
      <c r="AF54" s="131"/>
      <c r="AG54" s="131"/>
      <c r="AH54" s="131"/>
      <c r="AI54" s="131"/>
      <c r="AJ54" s="131"/>
      <c r="AK54" s="131"/>
      <c r="AL54" s="131"/>
      <c r="AM54" s="131"/>
      <c r="AN54" s="131"/>
      <c r="AO54" s="131"/>
      <c r="AP54" s="132"/>
      <c r="AQ54" s="24"/>
    </row>
    <row r="55" spans="1:43" s="37" customFormat="1">
      <c r="A55" s="32" t="s">
        <v>82</v>
      </c>
      <c r="B55" s="39">
        <f t="shared" ref="B55:M55" si="14">((1+B51)-1/(1+B53))/((1+B53)-1/(1+B53))</f>
        <v>1</v>
      </c>
      <c r="C55" s="39">
        <f t="shared" si="14"/>
        <v>0.74390243902438913</v>
      </c>
      <c r="D55" s="39">
        <f t="shared" si="14"/>
        <v>0.6158536585365848</v>
      </c>
      <c r="E55" s="39">
        <f t="shared" si="14"/>
        <v>0.48780487804878053</v>
      </c>
      <c r="F55" s="39">
        <f t="shared" si="14"/>
        <v>0.35975609756097626</v>
      </c>
      <c r="G55" s="39">
        <f t="shared" si="14"/>
        <v>0.35975609756097626</v>
      </c>
      <c r="H55" s="39">
        <f t="shared" si="14"/>
        <v>0.48780487804878053</v>
      </c>
      <c r="I55" s="39">
        <f t="shared" si="14"/>
        <v>0.6158536585365848</v>
      </c>
      <c r="J55" s="39">
        <f t="shared" si="14"/>
        <v>0.69268292682926835</v>
      </c>
      <c r="K55" s="39">
        <f t="shared" si="14"/>
        <v>0.74390243902438913</v>
      </c>
      <c r="L55" s="39">
        <f t="shared" si="14"/>
        <v>0.69268292682926835</v>
      </c>
      <c r="M55" s="39">
        <f t="shared" si="14"/>
        <v>0.69268292682926835</v>
      </c>
      <c r="N55" s="38"/>
      <c r="O55" s="24"/>
      <c r="P55" s="113"/>
      <c r="Q55" s="107"/>
      <c r="R55" s="109"/>
      <c r="S55" s="109"/>
      <c r="T55" s="24"/>
      <c r="U55" s="24"/>
      <c r="V55" s="24"/>
      <c r="W55" s="40"/>
      <c r="X55" s="24"/>
      <c r="Y55" s="24"/>
      <c r="Z55" s="24"/>
      <c r="AA55" s="24"/>
      <c r="AB55" s="24"/>
      <c r="AC55" s="128"/>
      <c r="AD55" s="131"/>
      <c r="AE55" s="131"/>
      <c r="AF55" s="131"/>
      <c r="AG55" s="131"/>
      <c r="AH55" s="131"/>
      <c r="AI55" s="131"/>
      <c r="AJ55" s="131"/>
      <c r="AK55" s="131"/>
      <c r="AL55" s="131"/>
      <c r="AM55" s="131"/>
      <c r="AN55" s="131"/>
      <c r="AO55" s="131"/>
      <c r="AP55" s="131"/>
      <c r="AQ55" s="24"/>
    </row>
    <row r="56" spans="1:43" s="37" customFormat="1">
      <c r="A56" s="122" t="s">
        <v>83</v>
      </c>
      <c r="B56" s="41">
        <f t="shared" ref="B56:M56" si="15">(1+B53)</f>
        <v>1.05</v>
      </c>
      <c r="C56" s="41">
        <f t="shared" si="15"/>
        <v>1.05</v>
      </c>
      <c r="D56" s="41">
        <f t="shared" si="15"/>
        <v>1.05</v>
      </c>
      <c r="E56" s="41">
        <f t="shared" si="15"/>
        <v>1.05</v>
      </c>
      <c r="F56" s="41">
        <f t="shared" si="15"/>
        <v>1.05</v>
      </c>
      <c r="G56" s="41">
        <f t="shared" si="15"/>
        <v>1.05</v>
      </c>
      <c r="H56" s="41">
        <f t="shared" si="15"/>
        <v>1.05</v>
      </c>
      <c r="I56" s="41">
        <f t="shared" si="15"/>
        <v>1.05</v>
      </c>
      <c r="J56" s="41">
        <f t="shared" si="15"/>
        <v>1.05</v>
      </c>
      <c r="K56" s="41">
        <f t="shared" si="15"/>
        <v>1.05</v>
      </c>
      <c r="L56" s="41">
        <f t="shared" si="15"/>
        <v>1.05</v>
      </c>
      <c r="M56" s="41">
        <f t="shared" si="15"/>
        <v>1.05</v>
      </c>
      <c r="N56" s="134"/>
      <c r="O56" s="24"/>
      <c r="P56" s="113"/>
      <c r="Q56" s="107"/>
      <c r="R56" s="109"/>
      <c r="S56" s="109"/>
      <c r="T56" s="24"/>
      <c r="U56" s="24"/>
      <c r="V56" s="24"/>
      <c r="W56" s="40"/>
      <c r="X56" s="24"/>
      <c r="Y56" s="24"/>
      <c r="Z56" s="24"/>
      <c r="AA56" s="24"/>
      <c r="AB56" s="24"/>
      <c r="AC56" s="128"/>
      <c r="AD56" s="129"/>
      <c r="AE56" s="129"/>
      <c r="AF56" s="129"/>
      <c r="AG56" s="129"/>
      <c r="AH56" s="129"/>
      <c r="AI56" s="129"/>
      <c r="AJ56" s="129"/>
      <c r="AK56" s="129"/>
      <c r="AL56" s="129"/>
      <c r="AM56" s="129"/>
      <c r="AN56" s="129"/>
      <c r="AO56" s="129"/>
      <c r="AP56" s="129"/>
      <c r="AQ56" s="24"/>
    </row>
    <row r="57" spans="1:43" s="37" customFormat="1">
      <c r="A57" s="122" t="s">
        <v>84</v>
      </c>
      <c r="B57" s="41">
        <f t="shared" ref="B57:M57" si="16">1/B56</f>
        <v>0.95238095238095233</v>
      </c>
      <c r="C57" s="41">
        <f t="shared" si="16"/>
        <v>0.95238095238095233</v>
      </c>
      <c r="D57" s="41">
        <f t="shared" si="16"/>
        <v>0.95238095238095233</v>
      </c>
      <c r="E57" s="41">
        <f t="shared" si="16"/>
        <v>0.95238095238095233</v>
      </c>
      <c r="F57" s="41">
        <f t="shared" si="16"/>
        <v>0.95238095238095233</v>
      </c>
      <c r="G57" s="41">
        <f t="shared" si="16"/>
        <v>0.95238095238095233</v>
      </c>
      <c r="H57" s="41">
        <f t="shared" si="16"/>
        <v>0.95238095238095233</v>
      </c>
      <c r="I57" s="41">
        <f t="shared" si="16"/>
        <v>0.95238095238095233</v>
      </c>
      <c r="J57" s="41">
        <f t="shared" si="16"/>
        <v>0.95238095238095233</v>
      </c>
      <c r="K57" s="41">
        <f t="shared" si="16"/>
        <v>0.95238095238095233</v>
      </c>
      <c r="L57" s="41">
        <f t="shared" si="16"/>
        <v>0.95238095238095233</v>
      </c>
      <c r="M57" s="41">
        <f t="shared" si="16"/>
        <v>0.95238095238095233</v>
      </c>
      <c r="N57" s="134"/>
      <c r="O57" s="24"/>
      <c r="P57" s="113"/>
      <c r="Q57" s="107"/>
      <c r="R57" s="109"/>
      <c r="S57" s="109"/>
      <c r="T57" s="24"/>
      <c r="U57" s="24"/>
      <c r="V57" s="24"/>
      <c r="W57" s="40"/>
      <c r="X57" s="24"/>
      <c r="Y57" s="24"/>
      <c r="Z57" s="24"/>
      <c r="AA57" s="24"/>
      <c r="AB57" s="24"/>
      <c r="AC57" s="128"/>
      <c r="AD57" s="129"/>
      <c r="AE57" s="129"/>
      <c r="AF57" s="129"/>
      <c r="AG57" s="129"/>
      <c r="AH57" s="129"/>
      <c r="AI57" s="129"/>
      <c r="AJ57" s="129"/>
      <c r="AK57" s="129"/>
      <c r="AL57" s="129"/>
      <c r="AM57" s="129"/>
      <c r="AN57" s="129"/>
      <c r="AO57" s="129"/>
      <c r="AP57" s="129"/>
      <c r="AQ57" s="24"/>
    </row>
    <row r="58" spans="1:43" s="37" customFormat="1">
      <c r="A58" s="123" t="s">
        <v>89</v>
      </c>
      <c r="B58" s="125">
        <f t="shared" ref="B58:M58" si="17">(1+B53)/(1+B52)-1</f>
        <v>3.7037037037037202E-2</v>
      </c>
      <c r="C58" s="125">
        <f t="shared" si="17"/>
        <v>3.7037037037037202E-2</v>
      </c>
      <c r="D58" s="125">
        <f t="shared" si="17"/>
        <v>3.7037037037037202E-2</v>
      </c>
      <c r="E58" s="125">
        <f t="shared" si="17"/>
        <v>3.7037037037037202E-2</v>
      </c>
      <c r="F58" s="125">
        <f t="shared" si="17"/>
        <v>3.7037037037037202E-2</v>
      </c>
      <c r="G58" s="125">
        <f t="shared" si="17"/>
        <v>3.7037037037037202E-2</v>
      </c>
      <c r="H58" s="125">
        <f t="shared" si="17"/>
        <v>3.7037037037037202E-2</v>
      </c>
      <c r="I58" s="125">
        <f t="shared" si="17"/>
        <v>3.7037037037037202E-2</v>
      </c>
      <c r="J58" s="125">
        <f t="shared" si="17"/>
        <v>3.7037037037037202E-2</v>
      </c>
      <c r="K58" s="125">
        <f t="shared" si="17"/>
        <v>3.7037037037037202E-2</v>
      </c>
      <c r="L58" s="125">
        <f t="shared" si="17"/>
        <v>3.7037037037037202E-2</v>
      </c>
      <c r="M58" s="125">
        <f t="shared" si="17"/>
        <v>3.7037037037037202E-2</v>
      </c>
      <c r="N58" s="135"/>
      <c r="O58" s="24"/>
      <c r="P58" s="113"/>
      <c r="Q58" s="107"/>
      <c r="R58" s="109"/>
      <c r="S58" s="109"/>
      <c r="T58" s="24"/>
      <c r="U58" s="24"/>
      <c r="V58" s="24"/>
      <c r="W58" s="40"/>
      <c r="X58" s="24"/>
      <c r="Y58" s="24"/>
      <c r="Z58" s="24"/>
      <c r="AA58" s="24"/>
      <c r="AB58" s="24"/>
      <c r="AC58" s="128"/>
      <c r="AD58" s="129"/>
      <c r="AE58" s="129"/>
      <c r="AF58" s="129"/>
      <c r="AG58" s="129"/>
      <c r="AH58" s="129"/>
      <c r="AI58" s="129"/>
      <c r="AJ58" s="129"/>
      <c r="AK58" s="129"/>
      <c r="AL58" s="129"/>
      <c r="AM58" s="129"/>
      <c r="AN58" s="129"/>
      <c r="AO58" s="129"/>
      <c r="AP58" s="129"/>
      <c r="AQ58" s="24"/>
    </row>
    <row r="59" spans="1:43" s="37" customFormat="1">
      <c r="A59" s="124" t="s">
        <v>90</v>
      </c>
      <c r="B59" s="125">
        <f t="shared" ref="B59:M59" si="18">1/(1+B53)/(1+B52)-1</f>
        <v>-5.9376837154614948E-2</v>
      </c>
      <c r="C59" s="125">
        <f t="shared" si="18"/>
        <v>-5.9376837154614948E-2</v>
      </c>
      <c r="D59" s="125">
        <f t="shared" si="18"/>
        <v>-5.9376837154614948E-2</v>
      </c>
      <c r="E59" s="125">
        <f t="shared" si="18"/>
        <v>-5.9376837154614948E-2</v>
      </c>
      <c r="F59" s="125">
        <f t="shared" si="18"/>
        <v>-5.9376837154614948E-2</v>
      </c>
      <c r="G59" s="125">
        <f t="shared" si="18"/>
        <v>-5.9376837154614948E-2</v>
      </c>
      <c r="H59" s="125">
        <f t="shared" si="18"/>
        <v>-5.9376837154614948E-2</v>
      </c>
      <c r="I59" s="125">
        <f t="shared" si="18"/>
        <v>-5.9376837154614948E-2</v>
      </c>
      <c r="J59" s="125">
        <f t="shared" si="18"/>
        <v>-5.9376837154614948E-2</v>
      </c>
      <c r="K59" s="125">
        <f t="shared" si="18"/>
        <v>-5.9376837154614948E-2</v>
      </c>
      <c r="L59" s="125">
        <f t="shared" si="18"/>
        <v>-5.9376837154614948E-2</v>
      </c>
      <c r="M59" s="125">
        <f t="shared" si="18"/>
        <v>-5.9376837154614948E-2</v>
      </c>
      <c r="N59" s="135"/>
      <c r="O59" s="24"/>
      <c r="P59" s="113"/>
      <c r="Q59" s="107"/>
      <c r="R59" s="109"/>
      <c r="S59" s="109"/>
      <c r="T59" s="24"/>
      <c r="U59" s="24"/>
      <c r="V59" s="24"/>
      <c r="W59" s="40"/>
      <c r="X59" s="24"/>
      <c r="Y59" s="24"/>
      <c r="Z59" s="24"/>
      <c r="AA59" s="24"/>
      <c r="AB59" s="24"/>
      <c r="AC59" s="128"/>
      <c r="AD59" s="129"/>
      <c r="AE59" s="129"/>
      <c r="AF59" s="129"/>
      <c r="AG59" s="129"/>
      <c r="AH59" s="129"/>
      <c r="AI59" s="129"/>
      <c r="AJ59" s="129"/>
      <c r="AK59" s="129"/>
      <c r="AL59" s="129"/>
      <c r="AM59" s="129"/>
      <c r="AN59" s="129"/>
      <c r="AO59" s="129"/>
      <c r="AP59" s="129"/>
      <c r="AQ59" s="24"/>
    </row>
    <row r="60" spans="1:43" s="37" customFormat="1">
      <c r="A60" s="94" t="s">
        <v>99</v>
      </c>
      <c r="B60" s="126">
        <f t="shared" ref="B60:M60" si="19">(B58-$B44)*$B43</f>
        <v>4.2037037037037202</v>
      </c>
      <c r="C60" s="126">
        <f t="shared" si="19"/>
        <v>4.2037037037037202</v>
      </c>
      <c r="D60" s="126">
        <f t="shared" si="19"/>
        <v>4.2037037037037202</v>
      </c>
      <c r="E60" s="126">
        <f t="shared" si="19"/>
        <v>4.2037037037037202</v>
      </c>
      <c r="F60" s="126">
        <f t="shared" si="19"/>
        <v>4.2037037037037202</v>
      </c>
      <c r="G60" s="126">
        <f t="shared" si="19"/>
        <v>4.2037037037037202</v>
      </c>
      <c r="H60" s="126">
        <f t="shared" si="19"/>
        <v>4.2037037037037202</v>
      </c>
      <c r="I60" s="126">
        <f t="shared" si="19"/>
        <v>4.2037037037037202</v>
      </c>
      <c r="J60" s="126">
        <f t="shared" si="19"/>
        <v>4.2037037037037202</v>
      </c>
      <c r="K60" s="126">
        <f t="shared" si="19"/>
        <v>4.2037037037037202</v>
      </c>
      <c r="L60" s="126">
        <f t="shared" si="19"/>
        <v>4.2037037037037202</v>
      </c>
      <c r="M60" s="126">
        <f t="shared" si="19"/>
        <v>4.2037037037037202</v>
      </c>
      <c r="N60" s="136"/>
      <c r="T60" s="24"/>
      <c r="U60" s="24"/>
      <c r="V60" s="24"/>
      <c r="W60" s="40"/>
      <c r="X60" s="24"/>
      <c r="Y60" s="24"/>
      <c r="Z60" s="24"/>
      <c r="AA60" s="24"/>
      <c r="AB60" s="24"/>
      <c r="AC60" s="128"/>
      <c r="AD60" s="129"/>
      <c r="AE60" s="129"/>
      <c r="AF60" s="129"/>
      <c r="AG60" s="129"/>
      <c r="AH60" s="129"/>
      <c r="AI60" s="129"/>
      <c r="AJ60" s="129"/>
      <c r="AK60" s="129"/>
      <c r="AL60" s="129"/>
      <c r="AM60" s="129"/>
      <c r="AN60" s="129"/>
      <c r="AO60" s="129"/>
      <c r="AP60" s="129"/>
      <c r="AQ60" s="24"/>
    </row>
    <row r="61" spans="1:43" s="37" customFormat="1">
      <c r="A61" s="121" t="s">
        <v>100</v>
      </c>
      <c r="B61" s="127">
        <f t="shared" ref="B61:M61" si="20">(B59-$B44)*$B43</f>
        <v>-5.4376837154614952</v>
      </c>
      <c r="C61" s="127">
        <f t="shared" si="20"/>
        <v>-5.4376837154614952</v>
      </c>
      <c r="D61" s="127">
        <f t="shared" si="20"/>
        <v>-5.4376837154614952</v>
      </c>
      <c r="E61" s="127">
        <f t="shared" si="20"/>
        <v>-5.4376837154614952</v>
      </c>
      <c r="F61" s="127">
        <f t="shared" si="20"/>
        <v>-5.4376837154614952</v>
      </c>
      <c r="G61" s="127">
        <f t="shared" si="20"/>
        <v>-5.4376837154614952</v>
      </c>
      <c r="H61" s="127">
        <f t="shared" si="20"/>
        <v>-5.4376837154614952</v>
      </c>
      <c r="I61" s="127">
        <f t="shared" si="20"/>
        <v>-5.4376837154614952</v>
      </c>
      <c r="J61" s="127">
        <f t="shared" si="20"/>
        <v>-5.4376837154614952</v>
      </c>
      <c r="K61" s="127">
        <f t="shared" si="20"/>
        <v>-5.4376837154614952</v>
      </c>
      <c r="L61" s="127">
        <f t="shared" si="20"/>
        <v>-5.4376837154614952</v>
      </c>
      <c r="M61" s="127">
        <f t="shared" si="20"/>
        <v>-5.4376837154614952</v>
      </c>
      <c r="N61" s="137"/>
      <c r="P61" s="24"/>
      <c r="Q61" s="24"/>
      <c r="R61" s="24"/>
      <c r="S61" s="24"/>
      <c r="T61" s="24"/>
      <c r="U61" s="24"/>
      <c r="V61" s="24"/>
      <c r="W61" s="40"/>
      <c r="X61" s="24"/>
      <c r="Y61" s="24"/>
      <c r="Z61" s="24"/>
      <c r="AA61" s="24"/>
      <c r="AB61" s="24"/>
      <c r="AC61" s="128"/>
      <c r="AD61" s="129"/>
      <c r="AE61" s="129"/>
      <c r="AF61" s="129"/>
      <c r="AG61" s="129"/>
      <c r="AH61" s="129"/>
      <c r="AI61" s="129"/>
      <c r="AJ61" s="129"/>
      <c r="AK61" s="129"/>
      <c r="AL61" s="129"/>
      <c r="AM61" s="129"/>
      <c r="AN61" s="129"/>
      <c r="AO61" s="129"/>
      <c r="AP61" s="129"/>
      <c r="AQ61" s="24"/>
    </row>
    <row r="62" spans="1:43">
      <c r="A62" s="60" t="s">
        <v>128</v>
      </c>
      <c r="B62" s="44">
        <v>0</v>
      </c>
      <c r="C62" s="44">
        <v>1</v>
      </c>
      <c r="D62" s="44">
        <v>2</v>
      </c>
      <c r="E62" s="44">
        <v>3</v>
      </c>
      <c r="F62" s="44">
        <v>4</v>
      </c>
      <c r="G62" s="44">
        <v>5</v>
      </c>
      <c r="H62" s="44">
        <v>6</v>
      </c>
      <c r="I62" s="44">
        <v>7</v>
      </c>
      <c r="J62" s="44">
        <v>8</v>
      </c>
      <c r="K62" s="44">
        <v>9</v>
      </c>
      <c r="L62" s="44">
        <v>10</v>
      </c>
      <c r="M62" s="44">
        <v>11</v>
      </c>
      <c r="N62" s="44">
        <v>12</v>
      </c>
      <c r="O62" s="44"/>
      <c r="Q62" s="24"/>
      <c r="W62" s="34"/>
      <c r="X62" s="34"/>
      <c r="Y62" s="34"/>
      <c r="Z62" s="34"/>
      <c r="AA62" s="34"/>
      <c r="AB62" s="34"/>
      <c r="AC62" s="128"/>
      <c r="AD62" s="129"/>
      <c r="AE62" s="129"/>
      <c r="AF62" s="129"/>
      <c r="AG62" s="129"/>
      <c r="AH62" s="129"/>
      <c r="AI62" s="129"/>
      <c r="AJ62" s="129"/>
      <c r="AK62" s="129"/>
      <c r="AL62" s="129"/>
      <c r="AM62" s="129"/>
      <c r="AN62" s="129"/>
      <c r="AO62" s="129"/>
      <c r="AP62" s="129"/>
      <c r="AQ62" s="34"/>
    </row>
    <row r="63" spans="1:43">
      <c r="A63" s="60" t="s">
        <v>170</v>
      </c>
      <c r="B63" s="65">
        <f>B118</f>
        <v>100</v>
      </c>
      <c r="C63" s="65">
        <f t="shared" ref="C63:N63" si="21">C118</f>
        <v>103.75000000000001</v>
      </c>
      <c r="D63" s="65">
        <f t="shared" si="21"/>
        <v>105.04687499999999</v>
      </c>
      <c r="E63" s="65">
        <f t="shared" si="21"/>
        <v>105.04687499999999</v>
      </c>
      <c r="F63" s="65">
        <f t="shared" si="21"/>
        <v>103.73378906250002</v>
      </c>
      <c r="G63" s="65">
        <f t="shared" si="21"/>
        <v>101.14044433593749</v>
      </c>
      <c r="H63" s="65">
        <f t="shared" si="21"/>
        <v>98.611933227539041</v>
      </c>
      <c r="I63" s="65">
        <f t="shared" si="21"/>
        <v>97.379284062194841</v>
      </c>
      <c r="J63" s="65">
        <f t="shared" si="21"/>
        <v>97.379284062194827</v>
      </c>
      <c r="K63" s="65">
        <f t="shared" si="21"/>
        <v>98.109628692661289</v>
      </c>
      <c r="L63" s="65">
        <f t="shared" si="21"/>
        <v>99.335999051319575</v>
      </c>
      <c r="M63" s="65">
        <f t="shared" si="21"/>
        <v>100.08101904420445</v>
      </c>
      <c r="N63" s="65">
        <f t="shared" si="21"/>
        <v>100.83162668703599</v>
      </c>
      <c r="O63" s="44"/>
      <c r="Q63" s="24"/>
      <c r="W63" s="34"/>
      <c r="X63" s="34"/>
      <c r="Y63" s="34"/>
      <c r="Z63" s="34"/>
      <c r="AA63" s="34"/>
      <c r="AB63" s="34"/>
      <c r="AC63" s="128"/>
      <c r="AD63" s="129"/>
      <c r="AE63" s="129"/>
      <c r="AF63" s="129"/>
      <c r="AG63" s="129"/>
      <c r="AH63" s="129"/>
      <c r="AI63" s="129"/>
      <c r="AJ63" s="129"/>
      <c r="AK63" s="129"/>
      <c r="AL63" s="129"/>
      <c r="AM63" s="129"/>
      <c r="AN63" s="129"/>
      <c r="AO63" s="129"/>
      <c r="AP63" s="129"/>
      <c r="AQ63" s="34"/>
    </row>
    <row r="64" spans="1:43">
      <c r="A64" s="60" t="s">
        <v>173</v>
      </c>
      <c r="B64" s="44"/>
      <c r="C64" s="229">
        <f>C63/B63-1</f>
        <v>3.7500000000000089E-2</v>
      </c>
      <c r="D64" s="229">
        <f t="shared" ref="D64:N64" si="22">D63/C63-1</f>
        <v>1.2499999999999734E-2</v>
      </c>
      <c r="E64" s="229">
        <f t="shared" si="22"/>
        <v>0</v>
      </c>
      <c r="F64" s="229">
        <f t="shared" si="22"/>
        <v>-1.2499999999999623E-2</v>
      </c>
      <c r="G64" s="229">
        <f t="shared" si="22"/>
        <v>-2.5000000000000355E-2</v>
      </c>
      <c r="H64" s="229">
        <f t="shared" si="22"/>
        <v>-2.5000000000000133E-2</v>
      </c>
      <c r="I64" s="229">
        <f t="shared" si="22"/>
        <v>-1.2499999999999623E-2</v>
      </c>
      <c r="J64" s="229">
        <f t="shared" si="22"/>
        <v>0</v>
      </c>
      <c r="K64" s="229">
        <f t="shared" si="22"/>
        <v>7.5000000000000622E-3</v>
      </c>
      <c r="L64" s="229">
        <f t="shared" si="22"/>
        <v>1.2500000000000178E-2</v>
      </c>
      <c r="M64" s="229">
        <f t="shared" si="22"/>
        <v>7.4999999999998401E-3</v>
      </c>
      <c r="N64" s="229">
        <f t="shared" si="22"/>
        <v>7.5000000000000622E-3</v>
      </c>
      <c r="O64" s="44"/>
      <c r="Q64" s="24"/>
      <c r="W64" s="34"/>
      <c r="X64" s="34"/>
      <c r="Y64" s="34"/>
      <c r="Z64" s="34"/>
      <c r="AA64" s="34"/>
      <c r="AB64" s="34"/>
      <c r="AC64" s="128"/>
      <c r="AD64" s="129"/>
      <c r="AE64" s="129"/>
      <c r="AF64" s="129"/>
      <c r="AG64" s="129"/>
      <c r="AH64" s="129"/>
      <c r="AI64" s="129"/>
      <c r="AJ64" s="129"/>
      <c r="AK64" s="129"/>
      <c r="AL64" s="129"/>
      <c r="AM64" s="129"/>
      <c r="AN64" s="129"/>
      <c r="AO64" s="129"/>
      <c r="AP64" s="129"/>
      <c r="AQ64" s="34"/>
    </row>
    <row r="65" spans="1:53">
      <c r="B65" s="45" t="s">
        <v>97</v>
      </c>
      <c r="C65" s="73">
        <f t="shared" ref="C65:N65" si="23">(B54-$B44)*$B43</f>
        <v>4.25</v>
      </c>
      <c r="D65" s="73">
        <f t="shared" si="23"/>
        <v>1.7500000000000002</v>
      </c>
      <c r="E65" s="73">
        <f t="shared" si="23"/>
        <v>0.5</v>
      </c>
      <c r="F65" s="73">
        <f t="shared" si="23"/>
        <v>-0.75000000000000011</v>
      </c>
      <c r="G65" s="73">
        <f t="shared" si="23"/>
        <v>-2</v>
      </c>
      <c r="H65" s="73">
        <f t="shared" si="23"/>
        <v>-2</v>
      </c>
      <c r="I65" s="73">
        <f t="shared" si="23"/>
        <v>-0.75000000000000011</v>
      </c>
      <c r="J65" s="73">
        <f t="shared" si="23"/>
        <v>0.5</v>
      </c>
      <c r="K65" s="73">
        <f t="shared" si="23"/>
        <v>1.25</v>
      </c>
      <c r="L65" s="73">
        <f t="shared" si="23"/>
        <v>1.7500000000000002</v>
      </c>
      <c r="M65" s="73">
        <f t="shared" si="23"/>
        <v>1.25</v>
      </c>
      <c r="N65" s="73">
        <f t="shared" si="23"/>
        <v>1.25</v>
      </c>
      <c r="O65" s="47"/>
      <c r="Q65" s="24"/>
      <c r="W65" s="34"/>
      <c r="X65" s="34"/>
      <c r="Y65" s="34"/>
      <c r="Z65" s="34"/>
      <c r="AA65" s="34"/>
      <c r="AB65" s="34"/>
      <c r="AC65" s="128"/>
      <c r="AD65" s="129"/>
      <c r="AE65" s="129"/>
      <c r="AF65" s="129"/>
      <c r="AG65" s="129"/>
      <c r="AH65" s="129"/>
      <c r="AI65" s="129"/>
      <c r="AJ65" s="129"/>
      <c r="AK65" s="129"/>
      <c r="AL65" s="129"/>
      <c r="AM65" s="129"/>
      <c r="AN65" s="129"/>
      <c r="AO65" s="129"/>
      <c r="AP65" s="129"/>
      <c r="AQ65" s="34"/>
    </row>
    <row r="66" spans="1:53">
      <c r="A66" s="90" t="s">
        <v>92</v>
      </c>
      <c r="B66" s="48"/>
      <c r="C66" s="49"/>
      <c r="D66" s="49"/>
      <c r="E66" s="49"/>
      <c r="F66" s="49"/>
      <c r="G66" s="49"/>
      <c r="H66" s="49"/>
      <c r="I66" s="49"/>
      <c r="J66" s="49"/>
      <c r="K66" s="49"/>
      <c r="L66" s="49"/>
      <c r="M66" s="49"/>
      <c r="N66" s="50"/>
      <c r="O66" s="47"/>
      <c r="Q66" s="24"/>
      <c r="W66" s="24"/>
      <c r="X66" s="24"/>
      <c r="Y66" s="24"/>
      <c r="Z66" s="24"/>
      <c r="AA66" s="156"/>
      <c r="AB66" s="157"/>
      <c r="AC66" s="158"/>
      <c r="AD66" s="159"/>
      <c r="AE66" s="159"/>
      <c r="AF66" s="159"/>
      <c r="AG66" s="159"/>
      <c r="AH66" s="159"/>
      <c r="AI66" s="159"/>
      <c r="AJ66" s="159"/>
      <c r="AK66" s="159"/>
      <c r="AL66" s="159"/>
      <c r="AM66" s="159"/>
      <c r="AN66" s="159"/>
      <c r="AO66" s="159"/>
      <c r="AP66" s="159"/>
      <c r="AQ66" s="24"/>
      <c r="AR66" s="24"/>
      <c r="AS66" s="24"/>
      <c r="AT66" s="24"/>
      <c r="AU66" s="24"/>
      <c r="AV66" s="24"/>
      <c r="AW66" s="24"/>
      <c r="AX66" s="24"/>
      <c r="AY66" s="24"/>
      <c r="AZ66" s="24"/>
      <c r="BA66" s="24"/>
    </row>
    <row r="67" spans="1:53">
      <c r="A67" s="51"/>
      <c r="B67" s="52" t="s">
        <v>93</v>
      </c>
      <c r="C67" s="53"/>
      <c r="D67" s="53"/>
      <c r="E67" s="53"/>
      <c r="F67" s="53"/>
      <c r="G67" s="53"/>
      <c r="H67" s="53"/>
      <c r="I67" s="53"/>
      <c r="J67" s="53"/>
      <c r="K67" s="53"/>
      <c r="L67" s="53"/>
      <c r="M67" s="53"/>
      <c r="N67" s="54"/>
      <c r="O67" s="47"/>
      <c r="Q67" s="24"/>
      <c r="W67" s="24"/>
      <c r="X67" s="30"/>
      <c r="Y67" s="160"/>
      <c r="Z67" s="23"/>
      <c r="AA67" s="156"/>
      <c r="AB67" s="157"/>
      <c r="AC67" s="158"/>
      <c r="AD67" s="159"/>
      <c r="AE67" s="159"/>
      <c r="AF67" s="159"/>
      <c r="AG67" s="159"/>
      <c r="AH67" s="159"/>
      <c r="AI67" s="159"/>
      <c r="AJ67" s="159"/>
      <c r="AK67" s="159"/>
      <c r="AL67" s="159"/>
      <c r="AM67" s="159"/>
      <c r="AN67" s="159"/>
      <c r="AO67" s="159"/>
      <c r="AP67" s="159"/>
      <c r="AQ67" s="24"/>
      <c r="AR67" s="24"/>
      <c r="AS67" s="24"/>
      <c r="AT67" s="24"/>
      <c r="AU67" s="24"/>
      <c r="AV67" s="24"/>
      <c r="AW67" s="24"/>
      <c r="AX67" s="24"/>
      <c r="AY67" s="24"/>
      <c r="AZ67" s="24"/>
      <c r="BA67" s="24"/>
    </row>
    <row r="68" spans="1:53" s="60" customFormat="1">
      <c r="A68" s="55" t="s">
        <v>86</v>
      </c>
      <c r="B68" s="56">
        <f t="shared" ref="B68:M68" si="24">B62</f>
        <v>0</v>
      </c>
      <c r="C68" s="56">
        <f t="shared" si="24"/>
        <v>1</v>
      </c>
      <c r="D68" s="56">
        <f t="shared" si="24"/>
        <v>2</v>
      </c>
      <c r="E68" s="56">
        <f t="shared" si="24"/>
        <v>3</v>
      </c>
      <c r="F68" s="56">
        <f t="shared" si="24"/>
        <v>4</v>
      </c>
      <c r="G68" s="56">
        <f t="shared" si="24"/>
        <v>5</v>
      </c>
      <c r="H68" s="56">
        <f t="shared" si="24"/>
        <v>6</v>
      </c>
      <c r="I68" s="56">
        <f t="shared" si="24"/>
        <v>7</v>
      </c>
      <c r="J68" s="56">
        <f t="shared" si="24"/>
        <v>8</v>
      </c>
      <c r="K68" s="56">
        <f t="shared" si="24"/>
        <v>9</v>
      </c>
      <c r="L68" s="56">
        <f t="shared" si="24"/>
        <v>10</v>
      </c>
      <c r="M68" s="56">
        <f t="shared" si="24"/>
        <v>11</v>
      </c>
      <c r="N68" s="57" t="s">
        <v>87</v>
      </c>
      <c r="O68" s="58"/>
      <c r="P68" s="59"/>
      <c r="Q68" s="59"/>
      <c r="W68" s="34"/>
      <c r="X68" s="34"/>
      <c r="Y68" s="24"/>
      <c r="Z68" s="24"/>
      <c r="AA68" s="156"/>
      <c r="AB68" s="157"/>
      <c r="AC68" s="158"/>
      <c r="AD68" s="159"/>
      <c r="AE68" s="159"/>
      <c r="AF68" s="159"/>
      <c r="AG68" s="159"/>
      <c r="AH68" s="159"/>
      <c r="AI68" s="159"/>
      <c r="AJ68" s="159"/>
      <c r="AK68" s="159"/>
      <c r="AL68" s="159"/>
      <c r="AM68" s="159"/>
      <c r="AN68" s="159"/>
      <c r="AO68" s="159"/>
      <c r="AP68" s="159"/>
      <c r="AQ68" s="59"/>
      <c r="AR68" s="59"/>
      <c r="AS68" s="59"/>
      <c r="AT68" s="59"/>
      <c r="AU68" s="59"/>
      <c r="AV68" s="59"/>
      <c r="AW68" s="59"/>
      <c r="AX68" s="59"/>
      <c r="AY68" s="59"/>
      <c r="AZ68" s="59"/>
      <c r="BA68" s="59"/>
    </row>
    <row r="69" spans="1:53">
      <c r="A69" s="61" t="s">
        <v>88</v>
      </c>
      <c r="B69" s="32"/>
      <c r="C69" s="52"/>
      <c r="D69" s="52"/>
      <c r="E69" s="52"/>
      <c r="F69" s="52"/>
      <c r="G69" s="52"/>
      <c r="H69" s="52"/>
      <c r="I69" s="52"/>
      <c r="J69" s="52"/>
      <c r="K69" s="52"/>
      <c r="L69" s="52"/>
      <c r="M69" s="52"/>
      <c r="N69" s="62"/>
      <c r="O69" s="44"/>
      <c r="Q69" s="23"/>
      <c r="W69" s="34"/>
      <c r="X69" s="34"/>
      <c r="Y69" s="24"/>
      <c r="Z69" s="24"/>
      <c r="AA69" s="156"/>
      <c r="AB69" s="157"/>
      <c r="AC69" s="158"/>
      <c r="AD69" s="159"/>
      <c r="AE69" s="159"/>
      <c r="AF69" s="159"/>
      <c r="AG69" s="159"/>
      <c r="AH69" s="159"/>
      <c r="AI69" s="159"/>
      <c r="AJ69" s="159"/>
      <c r="AK69" s="159"/>
      <c r="AL69" s="159"/>
      <c r="AM69" s="159"/>
      <c r="AN69" s="159"/>
      <c r="AO69" s="159"/>
      <c r="AP69" s="159"/>
      <c r="AQ69" s="24"/>
      <c r="AR69" s="24"/>
      <c r="AS69" s="24"/>
      <c r="AT69" s="24"/>
      <c r="AU69" s="24"/>
      <c r="AV69" s="24"/>
      <c r="AW69" s="24"/>
      <c r="AX69" s="24"/>
      <c r="AY69" s="24"/>
      <c r="AZ69" s="24"/>
      <c r="BA69" s="24"/>
    </row>
    <row r="70" spans="1:53">
      <c r="A70" s="61">
        <v>0</v>
      </c>
      <c r="B70" s="63">
        <f>B43</f>
        <v>100</v>
      </c>
      <c r="C70" s="63">
        <f t="shared" ref="C70:N70" si="25">(1+B$53)/((1+B$51)/(1+B$54))*B70</f>
        <v>103.75000000000001</v>
      </c>
      <c r="D70" s="63">
        <f t="shared" si="25"/>
        <v>107.60899390243902</v>
      </c>
      <c r="E70" s="63">
        <f t="shared" si="25"/>
        <v>111.59451219512196</v>
      </c>
      <c r="F70" s="63">
        <f t="shared" si="25"/>
        <v>115.70955983231711</v>
      </c>
      <c r="G70" s="63">
        <f t="shared" si="25"/>
        <v>119.95712595274394</v>
      </c>
      <c r="H70" s="63">
        <f t="shared" si="25"/>
        <v>124.36061538645225</v>
      </c>
      <c r="I70" s="63">
        <f t="shared" si="25"/>
        <v>128.9464130788277</v>
      </c>
      <c r="J70" s="63">
        <f t="shared" si="25"/>
        <v>133.72220615582134</v>
      </c>
      <c r="K70" s="63">
        <f t="shared" si="25"/>
        <v>138.68762631087205</v>
      </c>
      <c r="L70" s="63">
        <f t="shared" si="25"/>
        <v>143.84612948463007</v>
      </c>
      <c r="M70" s="63">
        <f t="shared" si="25"/>
        <v>149.18747473387552</v>
      </c>
      <c r="N70" s="63">
        <f t="shared" si="25"/>
        <v>154.72715670009663</v>
      </c>
      <c r="O70" s="65"/>
      <c r="P70" s="66"/>
      <c r="W70" s="34"/>
      <c r="X70" s="34"/>
      <c r="Y70" s="24"/>
      <c r="Z70" s="24"/>
      <c r="AA70" s="156"/>
      <c r="AB70" s="157"/>
      <c r="AC70" s="158"/>
      <c r="AD70" s="159"/>
      <c r="AE70" s="159"/>
      <c r="AF70" s="159"/>
      <c r="AG70" s="159"/>
      <c r="AH70" s="159"/>
      <c r="AI70" s="159"/>
      <c r="AJ70" s="159"/>
      <c r="AK70" s="159"/>
      <c r="AL70" s="159"/>
      <c r="AM70" s="159"/>
      <c r="AN70" s="159"/>
      <c r="AO70" s="159"/>
      <c r="AP70" s="159"/>
      <c r="AQ70" s="24"/>
      <c r="AR70" s="24"/>
      <c r="AS70" s="24"/>
      <c r="AT70" s="24"/>
      <c r="AU70" s="24"/>
      <c r="AV70" s="24"/>
      <c r="AW70" s="24"/>
      <c r="AX70" s="24"/>
      <c r="AY70" s="24"/>
      <c r="AZ70" s="24"/>
      <c r="BA70" s="24"/>
    </row>
    <row r="71" spans="1:53">
      <c r="A71" s="61">
        <f t="shared" ref="A71:A82" si="26">1+A70</f>
        <v>1</v>
      </c>
      <c r="B71" s="63"/>
      <c r="C71" s="63">
        <f t="shared" ref="C71:N71" si="27">1/(1+B$53)/((1+B$51)/(1+B$54))*B70</f>
        <v>94.104308390022666</v>
      </c>
      <c r="D71" s="63">
        <f t="shared" si="27"/>
        <v>97.604529616724747</v>
      </c>
      <c r="E71" s="63">
        <f t="shared" si="27"/>
        <v>101.21951219512195</v>
      </c>
      <c r="F71" s="63">
        <f t="shared" si="27"/>
        <v>104.9519817073171</v>
      </c>
      <c r="G71" s="63">
        <f t="shared" si="27"/>
        <v>108.80464939024391</v>
      </c>
      <c r="H71" s="63">
        <f t="shared" si="27"/>
        <v>112.79874411469589</v>
      </c>
      <c r="I71" s="63">
        <f t="shared" si="27"/>
        <v>116.95819780392534</v>
      </c>
      <c r="J71" s="63">
        <f t="shared" si="27"/>
        <v>121.28998290777444</v>
      </c>
      <c r="K71" s="63">
        <f t="shared" si="27"/>
        <v>125.7937653613352</v>
      </c>
      <c r="L71" s="63">
        <f t="shared" si="27"/>
        <v>130.47267980465313</v>
      </c>
      <c r="M71" s="63">
        <f t="shared" si="27"/>
        <v>135.31743740034062</v>
      </c>
      <c r="N71" s="63">
        <f t="shared" si="27"/>
        <v>140.34209224498559</v>
      </c>
      <c r="O71" s="65"/>
      <c r="P71" s="66"/>
      <c r="W71" s="34"/>
      <c r="X71" s="34"/>
      <c r="Y71" s="24"/>
      <c r="Z71" s="24"/>
      <c r="AA71" s="156"/>
      <c r="AB71" s="157"/>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row>
    <row r="72" spans="1:53">
      <c r="A72" s="61">
        <f t="shared" si="26"/>
        <v>2</v>
      </c>
      <c r="B72" s="63"/>
      <c r="C72" s="63"/>
      <c r="D72" s="63">
        <f t="shared" ref="D72:N72" si="28">1/(1+C$53)/((1+C$51)/(1+C$54))*C71</f>
        <v>88.530185593401114</v>
      </c>
      <c r="E72" s="63">
        <f t="shared" si="28"/>
        <v>91.809081356119691</v>
      </c>
      <c r="F72" s="63">
        <f t="shared" si="28"/>
        <v>95.194541231126607</v>
      </c>
      <c r="G72" s="63">
        <f t="shared" si="28"/>
        <v>98.689024390243901</v>
      </c>
      <c r="H72" s="63">
        <f t="shared" si="28"/>
        <v>102.31178604507562</v>
      </c>
      <c r="I72" s="63">
        <f t="shared" si="28"/>
        <v>106.08453315548782</v>
      </c>
      <c r="J72" s="63">
        <f t="shared" si="28"/>
        <v>110.01358993902443</v>
      </c>
      <c r="K72" s="63">
        <f t="shared" si="28"/>
        <v>114.09865338896616</v>
      </c>
      <c r="L72" s="63">
        <f t="shared" si="28"/>
        <v>118.34256671623868</v>
      </c>
      <c r="M72" s="63">
        <f t="shared" si="28"/>
        <v>122.73690467151076</v>
      </c>
      <c r="N72" s="63">
        <f t="shared" si="28"/>
        <v>127.29441473468084</v>
      </c>
      <c r="O72" s="65"/>
      <c r="P72" s="66"/>
      <c r="W72" s="34"/>
      <c r="X72" s="34"/>
      <c r="Y72" s="24"/>
      <c r="Z72" s="24"/>
      <c r="AA72" s="156"/>
      <c r="AB72" s="157"/>
      <c r="AC72" s="24"/>
      <c r="AD72" s="38"/>
      <c r="AE72" s="38"/>
      <c r="AF72" s="38"/>
      <c r="AG72" s="38"/>
      <c r="AH72" s="38"/>
      <c r="AI72" s="38"/>
      <c r="AJ72" s="38"/>
      <c r="AK72" s="38"/>
      <c r="AL72" s="38"/>
      <c r="AM72" s="38"/>
      <c r="AN72" s="38"/>
      <c r="AO72" s="38"/>
      <c r="AP72" s="38"/>
      <c r="AQ72" s="24"/>
      <c r="AR72" s="24"/>
      <c r="AS72" s="24"/>
      <c r="AT72" s="24"/>
      <c r="AU72" s="24"/>
      <c r="AV72" s="24"/>
      <c r="AW72" s="24"/>
      <c r="AX72" s="24"/>
      <c r="AY72" s="24"/>
      <c r="AZ72" s="24"/>
      <c r="BA72" s="24"/>
    </row>
    <row r="73" spans="1:53">
      <c r="A73" s="61">
        <f t="shared" si="26"/>
        <v>3</v>
      </c>
      <c r="B73" s="63"/>
      <c r="C73" s="63"/>
      <c r="D73" s="63"/>
      <c r="E73" s="63">
        <f t="shared" ref="E73:N73" si="29">1/(1+D$53)/((1+D$51)/(1+D$54))*D72</f>
        <v>83.273543180153894</v>
      </c>
      <c r="F73" s="63">
        <f t="shared" si="29"/>
        <v>86.344255084922096</v>
      </c>
      <c r="G73" s="63">
        <f t="shared" si="29"/>
        <v>89.513854322216673</v>
      </c>
      <c r="H73" s="63">
        <f t="shared" si="29"/>
        <v>92.799805936576519</v>
      </c>
      <c r="I73" s="63">
        <f t="shared" si="29"/>
        <v>96.221798780487802</v>
      </c>
      <c r="J73" s="63">
        <f t="shared" si="29"/>
        <v>99.785569105691067</v>
      </c>
      <c r="K73" s="63">
        <f t="shared" si="29"/>
        <v>103.49084207615977</v>
      </c>
      <c r="L73" s="63">
        <f t="shared" si="29"/>
        <v>107.34019656801694</v>
      </c>
      <c r="M73" s="63">
        <f t="shared" si="29"/>
        <v>111.3259906317558</v>
      </c>
      <c r="N73" s="63">
        <f t="shared" si="29"/>
        <v>115.45978660742026</v>
      </c>
      <c r="O73" s="65"/>
      <c r="P73" s="66"/>
      <c r="W73" s="34"/>
      <c r="X73" s="34"/>
      <c r="Y73" s="24"/>
      <c r="Z73" s="24"/>
      <c r="AA73" s="156"/>
      <c r="AB73" s="157"/>
      <c r="AC73" s="24"/>
      <c r="AD73" s="38"/>
      <c r="AE73" s="38"/>
      <c r="AF73" s="38"/>
      <c r="AG73" s="38"/>
      <c r="AH73" s="38"/>
      <c r="AI73" s="38"/>
      <c r="AJ73" s="38"/>
      <c r="AK73" s="38"/>
      <c r="AL73" s="38"/>
      <c r="AM73" s="38"/>
      <c r="AN73" s="38"/>
      <c r="AO73" s="38"/>
      <c r="AP73" s="38"/>
      <c r="AQ73" s="24"/>
      <c r="AR73" s="24"/>
      <c r="AS73" s="24"/>
      <c r="AT73" s="24"/>
      <c r="AU73" s="24"/>
      <c r="AV73" s="24"/>
      <c r="AW73" s="24"/>
      <c r="AX73" s="24"/>
      <c r="AY73" s="24"/>
      <c r="AZ73" s="24"/>
      <c r="BA73" s="24"/>
    </row>
    <row r="74" spans="1:53">
      <c r="A74" s="61">
        <f t="shared" si="26"/>
        <v>4</v>
      </c>
      <c r="B74" s="52"/>
      <c r="C74" s="52"/>
      <c r="D74" s="63"/>
      <c r="E74" s="63"/>
      <c r="F74" s="63">
        <f t="shared" ref="F74:N74" si="30">1/(1+E$53)/((1+E$51)/(1+E$54))*E73</f>
        <v>78.316784657525687</v>
      </c>
      <c r="G74" s="63">
        <f t="shared" si="30"/>
        <v>81.191704600650056</v>
      </c>
      <c r="H74" s="63">
        <f t="shared" si="30"/>
        <v>84.172159579661226</v>
      </c>
      <c r="I74" s="63">
        <f t="shared" si="30"/>
        <v>87.276007964161252</v>
      </c>
      <c r="J74" s="63">
        <f t="shared" si="30"/>
        <v>90.508452703574648</v>
      </c>
      <c r="K74" s="63">
        <f t="shared" si="30"/>
        <v>93.869244513523569</v>
      </c>
      <c r="L74" s="63">
        <f t="shared" si="30"/>
        <v>97.360722510672943</v>
      </c>
      <c r="M74" s="63">
        <f t="shared" si="30"/>
        <v>100.97595522154721</v>
      </c>
      <c r="N74" s="63">
        <f t="shared" si="30"/>
        <v>104.72543002940613</v>
      </c>
      <c r="O74" s="65"/>
      <c r="P74" s="66"/>
      <c r="W74" s="34"/>
      <c r="X74" s="34"/>
      <c r="Y74" s="24"/>
      <c r="Z74" s="24"/>
      <c r="AA74" s="156"/>
      <c r="AB74" s="157"/>
      <c r="AC74" s="24"/>
      <c r="AD74" s="38"/>
      <c r="AE74" s="38"/>
      <c r="AF74" s="38"/>
      <c r="AG74" s="38"/>
      <c r="AH74" s="38"/>
      <c r="AI74" s="38"/>
      <c r="AJ74" s="38"/>
      <c r="AK74" s="38"/>
      <c r="AL74" s="38"/>
      <c r="AM74" s="38"/>
      <c r="AN74" s="38"/>
      <c r="AO74" s="38"/>
      <c r="AP74" s="38"/>
      <c r="AQ74" s="24"/>
      <c r="AR74" s="24"/>
      <c r="AS74" s="24"/>
      <c r="AT74" s="24"/>
      <c r="AU74" s="24"/>
      <c r="AV74" s="24"/>
      <c r="AW74" s="24"/>
      <c r="AX74" s="24"/>
      <c r="AY74" s="24"/>
      <c r="AZ74" s="24"/>
      <c r="BA74" s="24"/>
    </row>
    <row r="75" spans="1:53">
      <c r="A75" s="61">
        <f t="shared" si="26"/>
        <v>5</v>
      </c>
      <c r="B75" s="63"/>
      <c r="C75" s="63"/>
      <c r="D75" s="63"/>
      <c r="E75" s="63"/>
      <c r="F75" s="63"/>
      <c r="G75" s="63">
        <f t="shared" ref="G75:N75" si="31">1/(1+F$53)/((1+F$51)/(1+F$54))*F74</f>
        <v>73.643269479047646</v>
      </c>
      <c r="H75" s="63">
        <f t="shared" si="31"/>
        <v>76.346630004227876</v>
      </c>
      <c r="I75" s="63">
        <f t="shared" si="31"/>
        <v>79.161911985633779</v>
      </c>
      <c r="J75" s="63">
        <f t="shared" si="31"/>
        <v>82.093834651768375</v>
      </c>
      <c r="K75" s="63">
        <f t="shared" si="31"/>
        <v>85.14217189435243</v>
      </c>
      <c r="L75" s="63">
        <f t="shared" si="31"/>
        <v>88.309045361154574</v>
      </c>
      <c r="M75" s="63">
        <f t="shared" si="31"/>
        <v>91.588168001403346</v>
      </c>
      <c r="N75" s="63">
        <f t="shared" si="31"/>
        <v>94.989052180867233</v>
      </c>
      <c r="O75" s="65"/>
      <c r="P75" s="66"/>
      <c r="W75" s="34"/>
      <c r="X75" s="34"/>
      <c r="Y75" s="24"/>
      <c r="Z75" s="24"/>
      <c r="AA75" s="156"/>
      <c r="AB75" s="157"/>
      <c r="AC75" s="24"/>
      <c r="AD75" s="38"/>
      <c r="AE75" s="38"/>
      <c r="AF75" s="38"/>
      <c r="AG75" s="38"/>
      <c r="AH75" s="38"/>
      <c r="AI75" s="38"/>
      <c r="AJ75" s="38"/>
      <c r="AK75" s="38"/>
      <c r="AL75" s="38"/>
      <c r="AM75" s="38"/>
      <c r="AN75" s="38"/>
      <c r="AO75" s="38"/>
      <c r="AP75" s="38"/>
      <c r="AQ75" s="24"/>
      <c r="AR75" s="24"/>
      <c r="AS75" s="24"/>
      <c r="AT75" s="24"/>
      <c r="AU75" s="24"/>
      <c r="AV75" s="24"/>
      <c r="AW75" s="24"/>
      <c r="AX75" s="24"/>
      <c r="AY75" s="24"/>
      <c r="AZ75" s="24"/>
      <c r="BA75" s="24"/>
    </row>
    <row r="76" spans="1:53">
      <c r="A76" s="61">
        <f t="shared" si="26"/>
        <v>6</v>
      </c>
      <c r="B76" s="63"/>
      <c r="C76" s="67"/>
      <c r="D76" s="63"/>
      <c r="E76" s="63"/>
      <c r="F76" s="63"/>
      <c r="G76" s="63"/>
      <c r="H76" s="63">
        <f t="shared" ref="H76:N76" si="32">1/(1+G$53)/((1+G$51)/(1+G$54))*G75</f>
        <v>69.248643994764493</v>
      </c>
      <c r="I76" s="63">
        <f t="shared" si="32"/>
        <v>71.802187742071467</v>
      </c>
      <c r="J76" s="63">
        <f t="shared" si="32"/>
        <v>74.46152802881484</v>
      </c>
      <c r="K76" s="63">
        <f t="shared" si="32"/>
        <v>77.226459768120108</v>
      </c>
      <c r="L76" s="63">
        <f t="shared" si="32"/>
        <v>80.098907357056291</v>
      </c>
      <c r="M76" s="63">
        <f t="shared" si="32"/>
        <v>83.073168255241114</v>
      </c>
      <c r="N76" s="63">
        <f t="shared" si="32"/>
        <v>86.157870458836484</v>
      </c>
      <c r="O76" s="65"/>
      <c r="P76" s="66"/>
      <c r="W76" s="34"/>
      <c r="X76" s="34"/>
      <c r="Y76" s="24"/>
      <c r="Z76" s="24"/>
      <c r="AA76" s="156"/>
      <c r="AB76" s="157"/>
      <c r="AC76" s="24"/>
      <c r="AD76" s="38"/>
      <c r="AE76" s="38"/>
      <c r="AF76" s="38"/>
      <c r="AG76" s="38"/>
      <c r="AH76" s="38"/>
      <c r="AI76" s="38"/>
      <c r="AJ76" s="38"/>
      <c r="AK76" s="38"/>
      <c r="AL76" s="38"/>
      <c r="AM76" s="38"/>
      <c r="AN76" s="38"/>
      <c r="AO76" s="38"/>
      <c r="AP76" s="38"/>
      <c r="AQ76" s="24"/>
      <c r="AR76" s="24"/>
      <c r="AS76" s="24"/>
      <c r="AT76" s="24"/>
      <c r="AU76" s="24"/>
      <c r="AV76" s="24"/>
      <c r="AW76" s="24"/>
      <c r="AX76" s="24"/>
      <c r="AY76" s="24"/>
      <c r="AZ76" s="24"/>
      <c r="BA76" s="24"/>
    </row>
    <row r="77" spans="1:53">
      <c r="A77" s="61">
        <f t="shared" si="26"/>
        <v>7</v>
      </c>
      <c r="B77" s="63"/>
      <c r="C77" s="63"/>
      <c r="D77" s="63"/>
      <c r="E77" s="63"/>
      <c r="F77" s="63"/>
      <c r="G77" s="63"/>
      <c r="H77" s="63"/>
      <c r="I77" s="63">
        <f t="shared" ref="I77:N77" si="33">1/(1+H$53)/((1+H$51)/(1+H$54))*H76</f>
        <v>65.126700899838042</v>
      </c>
      <c r="J77" s="63">
        <f t="shared" si="33"/>
        <v>67.538800933165405</v>
      </c>
      <c r="K77" s="63">
        <f t="shared" si="33"/>
        <v>70.046675526639547</v>
      </c>
      <c r="L77" s="63">
        <f t="shared" si="33"/>
        <v>72.652070165130411</v>
      </c>
      <c r="M77" s="63">
        <f t="shared" si="33"/>
        <v>75.349812476409156</v>
      </c>
      <c r="N77" s="63">
        <f t="shared" si="33"/>
        <v>78.14772830733466</v>
      </c>
      <c r="O77" s="65"/>
      <c r="P77" s="66"/>
      <c r="W77" s="34"/>
      <c r="X77" s="34"/>
      <c r="Y77" s="24"/>
      <c r="Z77" s="24"/>
      <c r="AA77" s="156"/>
      <c r="AB77" s="157"/>
      <c r="AC77" s="24"/>
      <c r="AD77" s="38"/>
      <c r="AE77" s="38"/>
      <c r="AF77" s="38"/>
      <c r="AG77" s="38"/>
      <c r="AH77" s="38"/>
      <c r="AI77" s="38"/>
      <c r="AJ77" s="38"/>
      <c r="AK77" s="38"/>
      <c r="AL77" s="38"/>
      <c r="AM77" s="38"/>
      <c r="AN77" s="38"/>
      <c r="AO77" s="38"/>
      <c r="AP77" s="38"/>
      <c r="AQ77" s="24"/>
      <c r="AR77" s="24"/>
      <c r="AS77" s="24"/>
      <c r="AT77" s="24"/>
      <c r="AU77" s="24"/>
      <c r="AV77" s="24"/>
      <c r="AW77" s="24"/>
      <c r="AX77" s="24"/>
      <c r="AY77" s="24"/>
      <c r="AZ77" s="24"/>
      <c r="BA77" s="24"/>
    </row>
    <row r="78" spans="1:53">
      <c r="A78" s="61">
        <f t="shared" si="26"/>
        <v>8</v>
      </c>
      <c r="B78" s="63"/>
      <c r="C78" s="67"/>
      <c r="D78" s="63"/>
      <c r="E78" s="63"/>
      <c r="F78" s="63"/>
      <c r="G78" s="63"/>
      <c r="H78" s="63"/>
      <c r="I78" s="63"/>
      <c r="J78" s="63">
        <f>1/(1+I$53)/((1+I$51)/(1+I$54))*I77</f>
        <v>61.259683386091041</v>
      </c>
      <c r="K78" s="63">
        <f>1/(1+J$53)/((1+J$51)/(1+J$54))*J77</f>
        <v>63.534399570648127</v>
      </c>
      <c r="L78" s="63">
        <f>1/(1+K$53)/((1+K$51)/(1+K$54))*K77</f>
        <v>65.897569310775879</v>
      </c>
      <c r="M78" s="63">
        <f>1/(1+L$53)/((1+L$51)/(1+L$54))*L77</f>
        <v>68.344501112389253</v>
      </c>
      <c r="N78" s="63">
        <f>1/(1+M$53)/((1+M$51)/(1+M$54))*M77</f>
        <v>70.882293249283123</v>
      </c>
      <c r="O78" s="65"/>
      <c r="P78" s="66"/>
      <c r="W78" s="34"/>
      <c r="X78" s="34"/>
      <c r="Y78" s="24"/>
      <c r="Z78" s="24"/>
      <c r="AA78" s="156"/>
      <c r="AB78" s="157"/>
      <c r="AC78" s="24"/>
      <c r="AD78" s="38"/>
      <c r="AE78" s="38"/>
      <c r="AF78" s="38"/>
      <c r="AG78" s="38"/>
      <c r="AH78" s="38"/>
      <c r="AI78" s="38"/>
      <c r="AJ78" s="38"/>
      <c r="AK78" s="38"/>
      <c r="AL78" s="38"/>
      <c r="AM78" s="38"/>
      <c r="AN78" s="38"/>
      <c r="AO78" s="38"/>
      <c r="AP78" s="38"/>
      <c r="AQ78" s="24"/>
      <c r="AR78" s="24"/>
      <c r="AS78" s="24"/>
      <c r="AT78" s="24"/>
      <c r="AU78" s="24"/>
      <c r="AV78" s="24"/>
      <c r="AW78" s="24"/>
      <c r="AX78" s="24"/>
      <c r="AY78" s="24"/>
      <c r="AZ78" s="24"/>
      <c r="BA78" s="24"/>
    </row>
    <row r="79" spans="1:53">
      <c r="A79" s="61">
        <f t="shared" si="26"/>
        <v>9</v>
      </c>
      <c r="B79" s="63"/>
      <c r="C79" s="63"/>
      <c r="D79" s="63"/>
      <c r="E79" s="63"/>
      <c r="F79" s="63"/>
      <c r="G79" s="63"/>
      <c r="H79" s="63"/>
      <c r="I79" s="63"/>
      <c r="J79" s="63"/>
      <c r="K79" s="63">
        <f>1/(1+J$53)/((1+J$51)/(1+J$54))*J78</f>
        <v>57.627573306710289</v>
      </c>
      <c r="L79" s="63">
        <f>1/(1+K$53)/((1+K$51)/(1+K$54))*K78</f>
        <v>59.771037923606244</v>
      </c>
      <c r="M79" s="63">
        <f>1/(1+L$53)/((1+L$51)/(1+L$54))*L78</f>
        <v>61.990477199446026</v>
      </c>
      <c r="N79" s="63">
        <f>1/(1+M$53)/((1+M$51)/(1+M$54))*M78</f>
        <v>64.292329477807812</v>
      </c>
      <c r="O79" s="65"/>
      <c r="P79" s="66"/>
      <c r="W79" s="34"/>
      <c r="X79" s="34"/>
      <c r="Y79" s="24"/>
      <c r="Z79" s="24"/>
      <c r="AA79" s="24"/>
      <c r="AB79" s="24"/>
      <c r="AC79" s="24"/>
      <c r="AD79" s="38"/>
      <c r="AE79" s="38"/>
      <c r="AF79" s="38"/>
      <c r="AG79" s="38"/>
      <c r="AH79" s="38"/>
      <c r="AI79" s="38"/>
      <c r="AJ79" s="38"/>
      <c r="AK79" s="38"/>
      <c r="AL79" s="38"/>
      <c r="AM79" s="38"/>
      <c r="AN79" s="38"/>
      <c r="AO79" s="38"/>
      <c r="AP79" s="38"/>
      <c r="AQ79" s="24"/>
      <c r="AR79" s="24"/>
      <c r="AS79" s="24"/>
      <c r="AT79" s="24"/>
      <c r="AU79" s="24"/>
      <c r="AV79" s="24"/>
      <c r="AW79" s="24"/>
      <c r="AX79" s="24"/>
      <c r="AY79" s="24"/>
      <c r="AZ79" s="24"/>
      <c r="BA79" s="24"/>
    </row>
    <row r="80" spans="1:53">
      <c r="A80" s="61">
        <f t="shared" si="26"/>
        <v>10</v>
      </c>
      <c r="B80" s="63"/>
      <c r="C80" s="67"/>
      <c r="D80" s="63"/>
      <c r="E80" s="63"/>
      <c r="F80" s="63"/>
      <c r="G80" s="63"/>
      <c r="H80" s="63"/>
      <c r="I80" s="63"/>
      <c r="J80" s="63"/>
      <c r="K80" s="63"/>
      <c r="L80" s="63">
        <f>1/(1+K$53)/((1+K$51)/(1+K$54))*K79</f>
        <v>54.214093354744868</v>
      </c>
      <c r="M80" s="63">
        <f>1/(1+L$53)/((1+L$51)/(1+L$54))*L79</f>
        <v>56.22719020357917</v>
      </c>
      <c r="N80" s="63">
        <f>1/(1+M$53)/((1+M$51)/(1+M$54))*M79</f>
        <v>58.315038075109122</v>
      </c>
      <c r="O80" s="65"/>
      <c r="P80" s="66"/>
      <c r="W80" s="34"/>
      <c r="X80" s="34"/>
      <c r="Y80" s="24"/>
      <c r="Z80" s="24"/>
      <c r="AA80" s="24"/>
      <c r="AB80" s="24"/>
      <c r="AC80" s="24"/>
      <c r="AD80" s="38"/>
      <c r="AE80" s="38"/>
      <c r="AF80" s="38"/>
      <c r="AG80" s="38"/>
      <c r="AH80" s="38"/>
      <c r="AI80" s="38"/>
      <c r="AJ80" s="38"/>
      <c r="AK80" s="38"/>
      <c r="AL80" s="38"/>
      <c r="AM80" s="38"/>
      <c r="AN80" s="38"/>
      <c r="AO80" s="38"/>
      <c r="AP80" s="38"/>
      <c r="AQ80" s="24"/>
      <c r="AR80" s="24"/>
      <c r="AS80" s="24"/>
      <c r="AT80" s="24"/>
      <c r="AU80" s="24"/>
      <c r="AV80" s="24"/>
      <c r="AW80" s="24"/>
      <c r="AX80" s="24"/>
      <c r="AY80" s="24"/>
      <c r="AZ80" s="24"/>
      <c r="BA80" s="24"/>
    </row>
    <row r="81" spans="1:53">
      <c r="A81" s="61">
        <f t="shared" si="26"/>
        <v>11</v>
      </c>
      <c r="B81" s="63"/>
      <c r="C81" s="67"/>
      <c r="D81" s="53"/>
      <c r="E81" s="53"/>
      <c r="F81" s="63"/>
      <c r="G81" s="63"/>
      <c r="H81" s="63"/>
      <c r="I81" s="63"/>
      <c r="J81" s="63"/>
      <c r="K81" s="63"/>
      <c r="L81" s="63"/>
      <c r="M81" s="63">
        <f>1/(1+L$53)/((1+L$51)/(1+L$54))*L80</f>
        <v>50.99971900551396</v>
      </c>
      <c r="N81" s="63">
        <f>1/(1+M$53)/((1+M$51)/(1+M$54))*M80</f>
        <v>52.893458571527553</v>
      </c>
      <c r="O81" s="65"/>
      <c r="P81" s="66"/>
      <c r="W81" s="34"/>
      <c r="X81" s="34"/>
      <c r="Y81" s="24"/>
      <c r="Z81" s="24"/>
      <c r="AA81" s="24"/>
      <c r="AB81" s="24"/>
      <c r="AC81" s="24"/>
      <c r="AD81" s="38"/>
      <c r="AE81" s="38"/>
      <c r="AF81" s="38"/>
      <c r="AG81" s="38"/>
      <c r="AH81" s="38"/>
      <c r="AI81" s="38"/>
      <c r="AJ81" s="38"/>
      <c r="AK81" s="38"/>
      <c r="AL81" s="38"/>
      <c r="AM81" s="38"/>
      <c r="AN81" s="38"/>
      <c r="AO81" s="38"/>
      <c r="AP81" s="38"/>
      <c r="AQ81" s="24"/>
      <c r="AR81" s="24"/>
      <c r="AS81" s="24"/>
      <c r="AT81" s="24"/>
      <c r="AU81" s="24"/>
      <c r="AV81" s="24"/>
      <c r="AW81" s="24"/>
      <c r="AX81" s="24"/>
      <c r="AY81" s="24"/>
      <c r="AZ81" s="24"/>
      <c r="BA81" s="24"/>
    </row>
    <row r="82" spans="1:53">
      <c r="A82" s="68">
        <f t="shared" si="26"/>
        <v>12</v>
      </c>
      <c r="B82" s="69"/>
      <c r="C82" s="69"/>
      <c r="D82" s="69"/>
      <c r="E82" s="70"/>
      <c r="F82" s="70"/>
      <c r="G82" s="69"/>
      <c r="H82" s="69"/>
      <c r="I82" s="69"/>
      <c r="J82" s="69"/>
      <c r="K82" s="69"/>
      <c r="L82" s="69"/>
      <c r="M82" s="69"/>
      <c r="N82" s="69">
        <f>1/(1+M$53)/((1+M$51)/(1+M$54))*M81</f>
        <v>47.97592614197508</v>
      </c>
      <c r="O82" s="65"/>
      <c r="P82" s="66"/>
      <c r="W82" s="34"/>
      <c r="X82" s="34"/>
      <c r="Y82" s="24"/>
      <c r="Z82" s="24"/>
      <c r="AA82" s="24"/>
      <c r="AB82" s="24"/>
      <c r="AC82" s="24"/>
      <c r="AD82" s="38"/>
      <c r="AE82" s="38"/>
      <c r="AF82" s="38"/>
      <c r="AG82" s="38"/>
      <c r="AH82" s="38"/>
      <c r="AI82" s="38"/>
      <c r="AJ82" s="38"/>
      <c r="AK82" s="38"/>
      <c r="AL82" s="38"/>
      <c r="AM82" s="38"/>
      <c r="AN82" s="38"/>
      <c r="AO82" s="38"/>
      <c r="AP82" s="38"/>
      <c r="AQ82" s="24"/>
      <c r="AR82" s="24"/>
      <c r="AS82" s="24"/>
      <c r="AT82" s="24"/>
      <c r="AU82" s="24"/>
      <c r="AV82" s="24"/>
      <c r="AW82" s="24"/>
      <c r="AX82" s="24"/>
      <c r="AY82" s="24"/>
      <c r="AZ82" s="24"/>
      <c r="BA82" s="24"/>
    </row>
    <row r="83" spans="1:53">
      <c r="A83" s="158"/>
      <c r="B83" s="97"/>
      <c r="C83" s="97"/>
      <c r="D83" s="97"/>
      <c r="E83" s="193"/>
      <c r="F83" s="193"/>
      <c r="G83" s="97"/>
      <c r="H83" s="97"/>
      <c r="I83" s="97"/>
      <c r="J83" s="97"/>
      <c r="K83" s="97"/>
      <c r="L83" s="97"/>
      <c r="M83" s="97"/>
      <c r="N83" s="97"/>
      <c r="O83" s="65"/>
      <c r="P83" s="66"/>
      <c r="W83" s="34"/>
      <c r="X83" s="34"/>
      <c r="Y83" s="24"/>
      <c r="Z83" s="24"/>
      <c r="AA83" s="24"/>
      <c r="AB83" s="24"/>
      <c r="AC83" s="24"/>
      <c r="AD83" s="38"/>
      <c r="AE83" s="38"/>
      <c r="AF83" s="38"/>
      <c r="AG83" s="38"/>
      <c r="AH83" s="38"/>
      <c r="AI83" s="38"/>
      <c r="AJ83" s="38"/>
      <c r="AK83" s="38"/>
      <c r="AL83" s="38"/>
      <c r="AM83" s="38"/>
      <c r="AN83" s="38"/>
      <c r="AO83" s="38"/>
      <c r="AP83" s="38"/>
      <c r="AQ83" s="24"/>
      <c r="AR83" s="24"/>
      <c r="AS83" s="24"/>
      <c r="AT83" s="24"/>
      <c r="AU83" s="24"/>
      <c r="AV83" s="24"/>
      <c r="AW83" s="24"/>
      <c r="AX83" s="24"/>
      <c r="AY83" s="24"/>
      <c r="AZ83" s="24"/>
      <c r="BA83" s="24"/>
    </row>
    <row r="84" spans="1:53">
      <c r="A84" s="92" t="s">
        <v>167</v>
      </c>
      <c r="B84" s="97"/>
      <c r="C84" s="97"/>
      <c r="D84" s="97"/>
      <c r="E84" s="193"/>
      <c r="F84" s="193"/>
      <c r="G84" s="97"/>
      <c r="H84" s="97"/>
      <c r="I84" s="97"/>
      <c r="J84" s="97"/>
      <c r="K84" s="97"/>
      <c r="L84" s="97"/>
      <c r="M84" s="97"/>
      <c r="N84" s="97"/>
      <c r="O84" s="65"/>
      <c r="P84" s="66"/>
      <c r="W84" s="34"/>
      <c r="X84" s="34"/>
      <c r="Y84" s="24"/>
      <c r="Z84" s="24"/>
      <c r="AA84" s="24"/>
      <c r="AB84" s="24"/>
      <c r="AC84" s="24"/>
      <c r="AD84" s="38"/>
      <c r="AE84" s="38"/>
      <c r="AF84" s="38"/>
      <c r="AG84" s="38"/>
      <c r="AH84" s="38"/>
      <c r="AI84" s="38"/>
      <c r="AJ84" s="38"/>
      <c r="AK84" s="38"/>
      <c r="AL84" s="38"/>
      <c r="AM84" s="38"/>
      <c r="AN84" s="38"/>
      <c r="AO84" s="38"/>
      <c r="AP84" s="38"/>
      <c r="AQ84" s="24"/>
      <c r="AR84" s="24"/>
      <c r="AS84" s="24"/>
      <c r="AT84" s="24"/>
      <c r="AU84" s="24"/>
      <c r="AV84" s="24"/>
      <c r="AW84" s="24"/>
      <c r="AX84" s="24"/>
      <c r="AY84" s="24"/>
      <c r="AZ84" s="24"/>
      <c r="BA84" s="24"/>
    </row>
    <row r="85" spans="1:53" s="24" customFormat="1">
      <c r="A85" s="217" t="s">
        <v>168</v>
      </c>
      <c r="B85" s="97">
        <f>SUM(B88:B100)</f>
        <v>1</v>
      </c>
      <c r="C85" s="97">
        <f t="shared" ref="C85:N85" si="34">SUM(C88:C100)</f>
        <v>1</v>
      </c>
      <c r="D85" s="97">
        <f t="shared" si="34"/>
        <v>1</v>
      </c>
      <c r="E85" s="97">
        <f t="shared" si="34"/>
        <v>1</v>
      </c>
      <c r="F85" s="97">
        <f t="shared" si="34"/>
        <v>1</v>
      </c>
      <c r="G85" s="97">
        <f t="shared" si="34"/>
        <v>1</v>
      </c>
      <c r="H85" s="97">
        <f t="shared" si="34"/>
        <v>1</v>
      </c>
      <c r="I85" s="97">
        <f t="shared" si="34"/>
        <v>1.0000000000000002</v>
      </c>
      <c r="J85" s="97">
        <f t="shared" si="34"/>
        <v>1</v>
      </c>
      <c r="K85" s="97">
        <f t="shared" si="34"/>
        <v>1</v>
      </c>
      <c r="L85" s="97">
        <f t="shared" si="34"/>
        <v>0.99999999999999989</v>
      </c>
      <c r="M85" s="97">
        <f t="shared" si="34"/>
        <v>1</v>
      </c>
      <c r="N85" s="97">
        <f t="shared" si="34"/>
        <v>1.0000000000000002</v>
      </c>
      <c r="O85" s="97"/>
      <c r="P85" s="66"/>
      <c r="AD85" s="38"/>
      <c r="AE85" s="38"/>
      <c r="AF85" s="38"/>
      <c r="AG85" s="38"/>
      <c r="AH85" s="38"/>
      <c r="AI85" s="38"/>
      <c r="AJ85" s="38"/>
      <c r="AK85" s="38"/>
      <c r="AL85" s="38"/>
      <c r="AM85" s="38"/>
      <c r="AN85" s="38"/>
      <c r="AO85" s="38"/>
      <c r="AP85" s="38"/>
    </row>
    <row r="86" spans="1:53" s="24" customFormat="1">
      <c r="A86" s="59" t="s">
        <v>86</v>
      </c>
      <c r="B86" s="59">
        <f>B81</f>
        <v>0</v>
      </c>
      <c r="C86" s="59">
        <v>1</v>
      </c>
      <c r="D86" s="59">
        <v>2</v>
      </c>
      <c r="E86" s="59">
        <v>3</v>
      </c>
      <c r="F86" s="59">
        <v>4</v>
      </c>
      <c r="G86" s="59">
        <v>5</v>
      </c>
      <c r="H86" s="59">
        <v>6</v>
      </c>
      <c r="I86" s="59">
        <v>7</v>
      </c>
      <c r="J86" s="59">
        <v>8</v>
      </c>
      <c r="K86" s="59">
        <v>9</v>
      </c>
      <c r="L86" s="59">
        <v>10</v>
      </c>
      <c r="M86" s="59">
        <v>11</v>
      </c>
      <c r="N86" s="216">
        <v>12</v>
      </c>
      <c r="O86" s="237" t="s">
        <v>183</v>
      </c>
      <c r="P86" s="238"/>
      <c r="Q86" s="239"/>
      <c r="R86" s="240"/>
      <c r="AD86" s="38"/>
      <c r="AE86" s="38"/>
      <c r="AF86" s="38"/>
      <c r="AG86" s="38"/>
      <c r="AH86" s="38"/>
      <c r="AI86" s="38"/>
      <c r="AJ86" s="38"/>
      <c r="AK86" s="38"/>
      <c r="AL86" s="38"/>
      <c r="AM86" s="38"/>
      <c r="AN86" s="38"/>
      <c r="AO86" s="38"/>
      <c r="AP86" s="38"/>
    </row>
    <row r="87" spans="1:53" s="24" customFormat="1">
      <c r="A87" s="158" t="s">
        <v>88</v>
      </c>
      <c r="C87" s="96"/>
      <c r="D87" s="96"/>
      <c r="E87" s="96"/>
      <c r="F87" s="96"/>
      <c r="G87" s="96"/>
      <c r="H87" s="96"/>
      <c r="I87" s="96"/>
      <c r="J87" s="96"/>
      <c r="K87" s="96"/>
      <c r="L87" s="96"/>
      <c r="M87" s="96"/>
      <c r="N87" s="96"/>
      <c r="O87" s="241" t="s">
        <v>169</v>
      </c>
      <c r="P87" s="97" t="s">
        <v>180</v>
      </c>
      <c r="Q87" s="96" t="s">
        <v>181</v>
      </c>
      <c r="R87" s="242" t="s">
        <v>182</v>
      </c>
      <c r="AD87" s="38"/>
      <c r="AE87" s="38"/>
      <c r="AF87" s="38"/>
      <c r="AG87" s="38"/>
      <c r="AH87" s="38"/>
      <c r="AI87" s="38"/>
      <c r="AJ87" s="38"/>
      <c r="AK87" s="38"/>
      <c r="AL87" s="38"/>
      <c r="AM87" s="38"/>
      <c r="AN87" s="38"/>
      <c r="AO87" s="38"/>
      <c r="AP87" s="38"/>
    </row>
    <row r="88" spans="1:53" s="24" customFormat="1">
      <c r="A88" s="158">
        <v>0</v>
      </c>
      <c r="B88" s="97">
        <f>1</f>
        <v>1</v>
      </c>
      <c r="C88" s="97">
        <f>B87*(1-B$55)+B88*B$55</f>
        <v>1</v>
      </c>
      <c r="D88" s="97">
        <f>C87*(1-C$55)+C88*C$55</f>
        <v>0.74390243902438913</v>
      </c>
      <c r="E88" s="97">
        <f t="shared" ref="E88:N91" si="35">D87*(1-D$55)+D88*D$55</f>
        <v>0.45813503866745875</v>
      </c>
      <c r="F88" s="97">
        <f t="shared" si="35"/>
        <v>0.22348050666705307</v>
      </c>
      <c r="G88" s="97">
        <f t="shared" si="35"/>
        <v>8.039847495948875E-2</v>
      </c>
      <c r="H88" s="97">
        <f t="shared" si="35"/>
        <v>2.8923841601279542E-2</v>
      </c>
      <c r="I88" s="97">
        <f t="shared" si="35"/>
        <v>1.4109191025014413E-2</v>
      </c>
      <c r="J88" s="97">
        <f t="shared" si="35"/>
        <v>8.6891969117466727E-3</v>
      </c>
      <c r="K88" s="97">
        <f t="shared" si="35"/>
        <v>6.0188583486245253E-3</v>
      </c>
      <c r="L88" s="97">
        <f t="shared" si="35"/>
        <v>4.4774434056840916E-3</v>
      </c>
      <c r="M88" s="97">
        <f t="shared" si="35"/>
        <v>3.1014486029616638E-3</v>
      </c>
      <c r="N88" s="97">
        <f t="shared" si="35"/>
        <v>2.1483204957100308E-3</v>
      </c>
      <c r="O88" s="241">
        <f t="shared" ref="O88:O100" si="36">N70</f>
        <v>154.72715670009663</v>
      </c>
      <c r="P88" s="97">
        <f>O100</f>
        <v>47.97592614197508</v>
      </c>
      <c r="Q88" s="97">
        <f>N88</f>
        <v>2.1483204957100308E-3</v>
      </c>
      <c r="R88" s="243">
        <f>Q100</f>
        <v>0</v>
      </c>
      <c r="AD88" s="38"/>
      <c r="AE88" s="38"/>
      <c r="AF88" s="38"/>
      <c r="AG88" s="38"/>
      <c r="AH88" s="38"/>
      <c r="AI88" s="38"/>
      <c r="AJ88" s="38"/>
      <c r="AK88" s="38"/>
      <c r="AL88" s="38"/>
      <c r="AM88" s="38"/>
      <c r="AN88" s="38"/>
      <c r="AO88" s="38"/>
      <c r="AP88" s="38"/>
    </row>
    <row r="89" spans="1:53" s="24" customFormat="1">
      <c r="A89" s="158">
        <f t="shared" ref="A89:A100" si="37">1+A88</f>
        <v>1</v>
      </c>
      <c r="B89" s="97"/>
      <c r="C89" s="97">
        <f>B88*(1-B$55)+B89*B$55</f>
        <v>0</v>
      </c>
      <c r="D89" s="97">
        <f>C88*(1-C$55)+C89*C$55</f>
        <v>0.25609756097561087</v>
      </c>
      <c r="E89" s="97">
        <f t="shared" si="35"/>
        <v>0.44348602022605643</v>
      </c>
      <c r="F89" s="97">
        <f t="shared" si="35"/>
        <v>0.45098917601311617</v>
      </c>
      <c r="G89" s="97">
        <f t="shared" si="35"/>
        <v>0.30532813771228323</v>
      </c>
      <c r="H89" s="97">
        <f t="shared" si="35"/>
        <v>0.16131829265714057</v>
      </c>
      <c r="I89" s="97">
        <f t="shared" si="35"/>
        <v>9.3506500652919072E-2</v>
      </c>
      <c r="J89" s="97">
        <f t="shared" si="35"/>
        <v>6.3006314637321509E-2</v>
      </c>
      <c r="K89" s="97">
        <f t="shared" si="35"/>
        <v>4.6313736994827784E-2</v>
      </c>
      <c r="L89" s="97">
        <f t="shared" si="35"/>
        <v>3.59943168537269E-2</v>
      </c>
      <c r="M89" s="97">
        <f t="shared" si="35"/>
        <v>2.6308643550182038E-2</v>
      </c>
      <c r="N89" s="97">
        <f t="shared" si="35"/>
        <v>1.917667632249968E-2</v>
      </c>
      <c r="O89" s="241">
        <f t="shared" si="36"/>
        <v>140.34209224498559</v>
      </c>
      <c r="P89" s="97">
        <f>O99</f>
        <v>52.893458571527553</v>
      </c>
      <c r="Q89" s="97">
        <f t="shared" ref="Q89:Q100" si="38">N89</f>
        <v>1.917667632249968E-2</v>
      </c>
      <c r="R89" s="243">
        <f>Q99</f>
        <v>3.0208289228438098E-5</v>
      </c>
      <c r="AD89" s="38"/>
      <c r="AE89" s="38"/>
      <c r="AF89" s="38"/>
      <c r="AG89" s="38"/>
      <c r="AH89" s="38"/>
      <c r="AI89" s="38"/>
      <c r="AJ89" s="38"/>
      <c r="AK89" s="38"/>
      <c r="AL89" s="38"/>
      <c r="AM89" s="38"/>
      <c r="AN89" s="38"/>
      <c r="AO89" s="38"/>
      <c r="AP89" s="38"/>
    </row>
    <row r="90" spans="1:53" s="24" customFormat="1">
      <c r="A90" s="158">
        <f t="shared" si="37"/>
        <v>2</v>
      </c>
      <c r="B90" s="97"/>
      <c r="C90" s="97"/>
      <c r="D90" s="97">
        <f>C89*(1-C$55)+C90*C$55</f>
        <v>0</v>
      </c>
      <c r="E90" s="97">
        <f t="shared" si="35"/>
        <v>9.8378941106484805E-2</v>
      </c>
      <c r="F90" s="97">
        <f t="shared" si="35"/>
        <v>0.27514110358236299</v>
      </c>
      <c r="G90" s="97">
        <f t="shared" si="35"/>
        <v>0.38772675971180853</v>
      </c>
      <c r="H90" s="97">
        <f t="shared" si="35"/>
        <v>0.33497154440723442</v>
      </c>
      <c r="I90" s="97">
        <f t="shared" si="35"/>
        <v>0.24602719594986933</v>
      </c>
      <c r="J90" s="97">
        <f t="shared" si="35"/>
        <v>0.18743692885408958</v>
      </c>
      <c r="K90" s="97">
        <f t="shared" si="35"/>
        <v>0.14919727668015598</v>
      </c>
      <c r="L90" s="97">
        <f t="shared" si="35"/>
        <v>0.12284905310220597</v>
      </c>
      <c r="M90" s="97">
        <f t="shared" si="35"/>
        <v>9.6157109767307514E-2</v>
      </c>
      <c r="N90" s="97">
        <f t="shared" si="35"/>
        <v>7.4691483563995797E-2</v>
      </c>
      <c r="O90" s="241">
        <f t="shared" si="36"/>
        <v>127.29441473468084</v>
      </c>
      <c r="P90" s="97">
        <f>O98</f>
        <v>58.315038075109122</v>
      </c>
      <c r="Q90" s="97">
        <f t="shared" si="38"/>
        <v>7.4691483563995797E-2</v>
      </c>
      <c r="R90" s="243">
        <f>Q98</f>
        <v>5.6810763615640293E-4</v>
      </c>
      <c r="AD90" s="38"/>
      <c r="AE90" s="38"/>
      <c r="AF90" s="38"/>
      <c r="AG90" s="38"/>
      <c r="AH90" s="38"/>
      <c r="AI90" s="38"/>
      <c r="AJ90" s="38"/>
      <c r="AK90" s="38"/>
      <c r="AL90" s="38"/>
      <c r="AM90" s="38"/>
      <c r="AN90" s="38"/>
      <c r="AO90" s="38"/>
      <c r="AP90" s="38"/>
    </row>
    <row r="91" spans="1:53" s="24" customFormat="1">
      <c r="A91" s="158">
        <f t="shared" si="37"/>
        <v>3</v>
      </c>
      <c r="B91" s="97"/>
      <c r="C91" s="97"/>
      <c r="D91" s="97"/>
      <c r="E91" s="97">
        <f t="shared" si="35"/>
        <v>0</v>
      </c>
      <c r="F91" s="97">
        <f t="shared" si="35"/>
        <v>5.0389213737467825E-2</v>
      </c>
      <c r="G91" s="97">
        <f t="shared" si="35"/>
        <v>0.19428524077230908</v>
      </c>
      <c r="H91" s="97">
        <f t="shared" si="35"/>
        <v>0.31813499375186655</v>
      </c>
      <c r="I91" s="97">
        <f t="shared" si="35"/>
        <v>0.32675859286803061</v>
      </c>
      <c r="J91" s="97">
        <f t="shared" si="35"/>
        <v>0.29574592210068812</v>
      </c>
      <c r="K91" s="97">
        <f t="shared" si="35"/>
        <v>0.26246071929807491</v>
      </c>
      <c r="L91" s="97">
        <f t="shared" si="35"/>
        <v>0.23345422789592482</v>
      </c>
      <c r="M91" s="97">
        <f t="shared" si="35"/>
        <v>0.19946336930078196</v>
      </c>
      <c r="N91" s="97">
        <f t="shared" si="35"/>
        <v>0.1677155919807386</v>
      </c>
      <c r="O91" s="241">
        <f t="shared" si="36"/>
        <v>115.45978660742026</v>
      </c>
      <c r="P91" s="97">
        <f>O97</f>
        <v>64.292329477807812</v>
      </c>
      <c r="Q91" s="97">
        <f t="shared" si="38"/>
        <v>0.1677155919807386</v>
      </c>
      <c r="R91" s="243">
        <f>Q97</f>
        <v>4.7423464291193327E-3</v>
      </c>
      <c r="AD91" s="38"/>
      <c r="AE91" s="38"/>
      <c r="AF91" s="38"/>
      <c r="AG91" s="38"/>
      <c r="AH91" s="38"/>
      <c r="AI91" s="38"/>
      <c r="AJ91" s="38"/>
      <c r="AK91" s="38"/>
      <c r="AL91" s="38"/>
      <c r="AM91" s="38"/>
      <c r="AN91" s="38"/>
      <c r="AO91" s="38"/>
      <c r="AP91" s="38"/>
    </row>
    <row r="92" spans="1:53" s="24" customFormat="1">
      <c r="A92" s="158">
        <f t="shared" si="37"/>
        <v>4</v>
      </c>
      <c r="B92" s="97"/>
      <c r="C92" s="97"/>
      <c r="D92" s="97"/>
      <c r="E92" s="193"/>
      <c r="F92" s="97">
        <f t="shared" ref="F92:N92" si="39">E91*(1-E$55)+E92*E$55</f>
        <v>0</v>
      </c>
      <c r="G92" s="97">
        <f t="shared" si="39"/>
        <v>3.2261386844110465E-2</v>
      </c>
      <c r="H92" s="97">
        <f t="shared" si="39"/>
        <v>0.13599617137131068</v>
      </c>
      <c r="I92" s="97">
        <f t="shared" si="39"/>
        <v>0.22928678771257099</v>
      </c>
      <c r="J92" s="97">
        <f t="shared" si="39"/>
        <v>0.26673022505887567</v>
      </c>
      <c r="K92" s="97">
        <f t="shared" si="39"/>
        <v>0.2756472441497741</v>
      </c>
      <c r="L92" s="97">
        <f t="shared" si="39"/>
        <v>0.27227020729750961</v>
      </c>
      <c r="M92" s="97">
        <f t="shared" si="39"/>
        <v>0.26034139411555918</v>
      </c>
      <c r="N92" s="97">
        <f t="shared" si="39"/>
        <v>0.24163253770906667</v>
      </c>
      <c r="O92" s="241">
        <f t="shared" si="36"/>
        <v>104.72543002940613</v>
      </c>
      <c r="P92" s="97">
        <f>O96</f>
        <v>70.882293249283123</v>
      </c>
      <c r="Q92" s="97">
        <f t="shared" si="38"/>
        <v>0.24163253770906667</v>
      </c>
      <c r="R92" s="243">
        <f>Q96</f>
        <v>2.3153808544803159E-2</v>
      </c>
      <c r="AD92" s="38"/>
      <c r="AE92" s="38"/>
      <c r="AF92" s="38"/>
      <c r="AG92" s="38"/>
      <c r="AH92" s="38"/>
      <c r="AI92" s="38"/>
      <c r="AJ92" s="38"/>
      <c r="AK92" s="38"/>
      <c r="AL92" s="38"/>
      <c r="AM92" s="38"/>
      <c r="AN92" s="38"/>
      <c r="AO92" s="38"/>
      <c r="AP92" s="38"/>
    </row>
    <row r="93" spans="1:53" s="24" customFormat="1">
      <c r="A93" s="158">
        <f t="shared" si="37"/>
        <v>5</v>
      </c>
      <c r="B93" s="97"/>
      <c r="C93" s="97"/>
      <c r="D93" s="97"/>
      <c r="E93" s="193"/>
      <c r="F93" s="193"/>
      <c r="G93" s="97">
        <f t="shared" ref="G93:N93" si="40">F92*(1-F$55)+F93*F$55</f>
        <v>0</v>
      </c>
      <c r="H93" s="97">
        <f t="shared" si="40"/>
        <v>2.0655156211168264E-2</v>
      </c>
      <c r="I93" s="97">
        <f t="shared" si="40"/>
        <v>7.9732261537094867E-2</v>
      </c>
      <c r="J93" s="97">
        <f t="shared" si="40"/>
        <v>0.13718308561669859</v>
      </c>
      <c r="K93" s="97">
        <f t="shared" si="40"/>
        <v>0.17699513334770911</v>
      </c>
      <c r="L93" s="97">
        <f t="shared" si="40"/>
        <v>0.20225969830921364</v>
      </c>
      <c r="M93" s="97">
        <f t="shared" si="40"/>
        <v>0.22377512302268995</v>
      </c>
      <c r="N93" s="97">
        <f t="shared" si="40"/>
        <v>0.23501256243171806</v>
      </c>
      <c r="O93" s="241">
        <f t="shared" si="36"/>
        <v>94.989052180867233</v>
      </c>
      <c r="P93" s="97">
        <f>O95</f>
        <v>78.14772830733466</v>
      </c>
      <c r="Q93" s="97">
        <f t="shared" si="38"/>
        <v>0.23501256243171806</v>
      </c>
      <c r="R93" s="243">
        <f>Q95</f>
        <v>7.332259743781025E-2</v>
      </c>
      <c r="AD93" s="38"/>
      <c r="AE93" s="38"/>
      <c r="AF93" s="38"/>
      <c r="AG93" s="38"/>
      <c r="AH93" s="38"/>
      <c r="AI93" s="38"/>
      <c r="AJ93" s="38"/>
      <c r="AK93" s="38"/>
      <c r="AL93" s="38"/>
      <c r="AM93" s="38"/>
      <c r="AN93" s="38"/>
      <c r="AO93" s="38"/>
      <c r="AP93" s="38"/>
    </row>
    <row r="94" spans="1:53" s="24" customFormat="1">
      <c r="A94" s="158">
        <f t="shared" si="37"/>
        <v>6</v>
      </c>
      <c r="B94" s="97"/>
      <c r="C94" s="97"/>
      <c r="D94" s="97"/>
      <c r="E94" s="193"/>
      <c r="F94" s="193"/>
      <c r="G94" s="97"/>
      <c r="H94" s="97">
        <f t="shared" ref="H94:N94" si="41">G93*(1-G$55)+G94*G$55</f>
        <v>0</v>
      </c>
      <c r="I94" s="97">
        <f t="shared" si="41"/>
        <v>1.0579470254500819E-2</v>
      </c>
      <c r="J94" s="97">
        <f t="shared" si="41"/>
        <v>3.7144262027692471E-2</v>
      </c>
      <c r="K94" s="97">
        <f t="shared" si="41"/>
        <v>6.7887900496508974E-2</v>
      </c>
      <c r="L94" s="97">
        <f t="shared" si="41"/>
        <v>9.5829996714499377E-2</v>
      </c>
      <c r="M94" s="97">
        <f t="shared" si="41"/>
        <v>0.12853766110702131</v>
      </c>
      <c r="N94" s="97">
        <f t="shared" si="41"/>
        <v>0.15780575915915362</v>
      </c>
      <c r="O94" s="241">
        <f t="shared" si="36"/>
        <v>86.157870458836484</v>
      </c>
      <c r="P94" s="97">
        <f>O94</f>
        <v>86.157870458836484</v>
      </c>
      <c r="Q94" s="97">
        <f t="shared" si="38"/>
        <v>0.15780575915915362</v>
      </c>
      <c r="R94" s="243">
        <f>Q94</f>
        <v>0.15780575915915362</v>
      </c>
      <c r="AD94" s="38"/>
      <c r="AE94" s="38"/>
      <c r="AF94" s="38"/>
      <c r="AG94" s="38"/>
      <c r="AH94" s="38"/>
      <c r="AI94" s="38"/>
      <c r="AJ94" s="38"/>
      <c r="AK94" s="38"/>
      <c r="AL94" s="38"/>
      <c r="AM94" s="38"/>
      <c r="AN94" s="38"/>
      <c r="AO94" s="38"/>
      <c r="AP94" s="38"/>
    </row>
    <row r="95" spans="1:53" s="24" customFormat="1">
      <c r="A95" s="158">
        <f t="shared" si="37"/>
        <v>7</v>
      </c>
      <c r="B95" s="97"/>
      <c r="C95" s="97"/>
      <c r="D95" s="97"/>
      <c r="E95" s="193"/>
      <c r="F95" s="193"/>
      <c r="G95" s="97"/>
      <c r="H95" s="97"/>
      <c r="I95" s="97">
        <f t="shared" ref="I95:N95" si="42">H94*(1-H$55)+H95*H$55</f>
        <v>0</v>
      </c>
      <c r="J95" s="97">
        <f t="shared" si="42"/>
        <v>4.0640647928875152E-3</v>
      </c>
      <c r="K95" s="97">
        <f t="shared" si="42"/>
        <v>1.4230174186998306E-2</v>
      </c>
      <c r="L95" s="97">
        <f t="shared" si="42"/>
        <v>2.7971787022360854E-2</v>
      </c>
      <c r="M95" s="97">
        <f t="shared" si="42"/>
        <v>4.8825773415554642E-2</v>
      </c>
      <c r="N95" s="97">
        <f t="shared" si="42"/>
        <v>7.332259743781025E-2</v>
      </c>
      <c r="O95" s="241">
        <f t="shared" si="36"/>
        <v>78.14772830733466</v>
      </c>
      <c r="P95" s="97">
        <f>O93</f>
        <v>94.989052180867233</v>
      </c>
      <c r="Q95" s="97">
        <f t="shared" si="38"/>
        <v>7.332259743781025E-2</v>
      </c>
      <c r="R95" s="243">
        <f>Q93</f>
        <v>0.23501256243171806</v>
      </c>
      <c r="AD95" s="38"/>
      <c r="AE95" s="38"/>
      <c r="AF95" s="38"/>
      <c r="AG95" s="38"/>
      <c r="AH95" s="38"/>
      <c r="AI95" s="38"/>
      <c r="AJ95" s="38"/>
      <c r="AK95" s="38"/>
      <c r="AL95" s="38"/>
      <c r="AM95" s="38"/>
      <c r="AN95" s="38"/>
      <c r="AO95" s="38"/>
      <c r="AP95" s="38"/>
    </row>
    <row r="96" spans="1:53" s="24" customFormat="1">
      <c r="A96" s="158">
        <f t="shared" si="37"/>
        <v>8</v>
      </c>
      <c r="B96" s="97"/>
      <c r="C96" s="97"/>
      <c r="D96" s="97"/>
      <c r="E96" s="193"/>
      <c r="F96" s="193"/>
      <c r="G96" s="97"/>
      <c r="H96" s="97"/>
      <c r="I96" s="97"/>
      <c r="J96" s="97">
        <f>I95*(1-I$55)+I96*I$55</f>
        <v>0</v>
      </c>
      <c r="K96" s="97">
        <f>J95*(1-J$55)+J96*J$55</f>
        <v>1.2489564973264069E-3</v>
      </c>
      <c r="L96" s="97">
        <f>K95*(1-K$55)+K96*K$55</f>
        <v>4.5734146861448341E-3</v>
      </c>
      <c r="M96" s="97">
        <f>L95*(1-L$55)+L96*L$55</f>
        <v>1.1764133989469756E-2</v>
      </c>
      <c r="N96" s="97">
        <f>M95*(1-M$55)+M96*M$55</f>
        <v>2.3153808544803159E-2</v>
      </c>
      <c r="O96" s="241">
        <f t="shared" si="36"/>
        <v>70.882293249283123</v>
      </c>
      <c r="P96" s="97">
        <f>O92</f>
        <v>104.72543002940613</v>
      </c>
      <c r="Q96" s="97">
        <f t="shared" si="38"/>
        <v>2.3153808544803159E-2</v>
      </c>
      <c r="R96" s="243">
        <f>Q92</f>
        <v>0.24163253770906667</v>
      </c>
      <c r="AD96" s="38"/>
      <c r="AE96" s="38"/>
      <c r="AF96" s="38"/>
      <c r="AG96" s="38"/>
      <c r="AH96" s="38"/>
      <c r="AI96" s="38"/>
      <c r="AJ96" s="38"/>
      <c r="AK96" s="38"/>
      <c r="AL96" s="38"/>
      <c r="AM96" s="38"/>
      <c r="AN96" s="38"/>
      <c r="AO96" s="38"/>
      <c r="AP96" s="38"/>
    </row>
    <row r="97" spans="1:42" s="24" customFormat="1">
      <c r="A97" s="158">
        <f t="shared" si="37"/>
        <v>9</v>
      </c>
      <c r="B97" s="97"/>
      <c r="C97" s="97"/>
      <c r="D97" s="97"/>
      <c r="E97" s="193"/>
      <c r="F97" s="193"/>
      <c r="G97" s="97"/>
      <c r="H97" s="97"/>
      <c r="I97" s="97"/>
      <c r="J97" s="97"/>
      <c r="K97" s="97">
        <f>J96*(1-J$55)+J97*J$55</f>
        <v>0</v>
      </c>
      <c r="L97" s="97">
        <f>K96*(1-K$55)+K97*K$55</f>
        <v>3.1985471272993486E-4</v>
      </c>
      <c r="M97" s="97">
        <f>L96*(1-L$55)+L97*L$55</f>
        <v>1.6270463143159767E-3</v>
      </c>
      <c r="N97" s="97">
        <f>M96*(1-M$55)+M97*M$55</f>
        <v>4.7423464291193327E-3</v>
      </c>
      <c r="O97" s="241">
        <f t="shared" si="36"/>
        <v>64.292329477807812</v>
      </c>
      <c r="P97" s="97">
        <f>O91</f>
        <v>115.45978660742026</v>
      </c>
      <c r="Q97" s="97">
        <f t="shared" si="38"/>
        <v>4.7423464291193327E-3</v>
      </c>
      <c r="R97" s="243">
        <f>Q91</f>
        <v>0.1677155919807386</v>
      </c>
      <c r="AD97" s="38"/>
      <c r="AE97" s="38"/>
      <c r="AF97" s="38"/>
      <c r="AG97" s="38"/>
      <c r="AH97" s="38"/>
      <c r="AI97" s="38"/>
      <c r="AJ97" s="38"/>
      <c r="AK97" s="38"/>
      <c r="AL97" s="38"/>
      <c r="AM97" s="38"/>
      <c r="AN97" s="38"/>
      <c r="AO97" s="38"/>
      <c r="AP97" s="38"/>
    </row>
    <row r="98" spans="1:42" s="24" customFormat="1">
      <c r="A98" s="158">
        <f t="shared" si="37"/>
        <v>10</v>
      </c>
      <c r="B98" s="97"/>
      <c r="C98" s="97"/>
      <c r="D98" s="97"/>
      <c r="E98" s="193"/>
      <c r="F98" s="193"/>
      <c r="G98" s="97"/>
      <c r="H98" s="97"/>
      <c r="I98" s="97"/>
      <c r="J98" s="97"/>
      <c r="K98" s="97"/>
      <c r="L98" s="97">
        <f>K97*(1-K$55)+K98*K$55</f>
        <v>0</v>
      </c>
      <c r="M98" s="97">
        <f>L97*(1-L$55)+L98*L$55</f>
        <v>9.829681415602875E-5</v>
      </c>
      <c r="N98" s="97">
        <f>M97*(1-M$55)+M98*M$55</f>
        <v>5.6810763615640293E-4</v>
      </c>
      <c r="O98" s="241">
        <f t="shared" si="36"/>
        <v>58.315038075109122</v>
      </c>
      <c r="P98" s="97">
        <f>O90</f>
        <v>127.29441473468084</v>
      </c>
      <c r="Q98" s="97">
        <f t="shared" si="38"/>
        <v>5.6810763615640293E-4</v>
      </c>
      <c r="R98" s="243">
        <f>Q90</f>
        <v>7.4691483563995797E-2</v>
      </c>
      <c r="AD98" s="38"/>
      <c r="AE98" s="38"/>
      <c r="AF98" s="38"/>
      <c r="AG98" s="38"/>
      <c r="AH98" s="38"/>
      <c r="AI98" s="38"/>
      <c r="AJ98" s="38"/>
      <c r="AK98" s="38"/>
      <c r="AL98" s="38"/>
      <c r="AM98" s="38"/>
      <c r="AN98" s="38"/>
      <c r="AO98" s="38"/>
      <c r="AP98" s="38"/>
    </row>
    <row r="99" spans="1:42" s="24" customFormat="1">
      <c r="A99" s="158">
        <f t="shared" si="37"/>
        <v>11</v>
      </c>
      <c r="B99" s="97"/>
      <c r="C99" s="97"/>
      <c r="D99" s="97"/>
      <c r="E99" s="193"/>
      <c r="F99" s="193"/>
      <c r="G99" s="97"/>
      <c r="H99" s="97"/>
      <c r="I99" s="97"/>
      <c r="J99" s="97"/>
      <c r="K99" s="97"/>
      <c r="L99" s="97"/>
      <c r="M99" s="97">
        <f>L98*(1-L$55)+L99*L$55</f>
        <v>0</v>
      </c>
      <c r="N99" s="97">
        <f>M98*(1-M$55)+M99*M$55</f>
        <v>3.0208289228438098E-5</v>
      </c>
      <c r="O99" s="241">
        <f t="shared" si="36"/>
        <v>52.893458571527553</v>
      </c>
      <c r="P99" s="97">
        <f>O89</f>
        <v>140.34209224498559</v>
      </c>
      <c r="Q99" s="97">
        <f t="shared" si="38"/>
        <v>3.0208289228438098E-5</v>
      </c>
      <c r="R99" s="243">
        <f>Q89</f>
        <v>1.917667632249968E-2</v>
      </c>
      <c r="AD99" s="38"/>
      <c r="AE99" s="38"/>
      <c r="AF99" s="38"/>
      <c r="AG99" s="38"/>
      <c r="AH99" s="38"/>
      <c r="AI99" s="38"/>
      <c r="AJ99" s="38"/>
      <c r="AK99" s="38"/>
      <c r="AL99" s="38"/>
      <c r="AM99" s="38"/>
      <c r="AN99" s="38"/>
      <c r="AO99" s="38"/>
      <c r="AP99" s="38"/>
    </row>
    <row r="100" spans="1:42" s="24" customFormat="1">
      <c r="A100" s="158">
        <f t="shared" si="37"/>
        <v>12</v>
      </c>
      <c r="B100" s="47"/>
      <c r="C100" s="47"/>
      <c r="D100" s="194"/>
      <c r="N100" s="97">
        <f>M99*(1-M$55)+M100*M$55</f>
        <v>0</v>
      </c>
      <c r="O100" s="244">
        <f t="shared" si="36"/>
        <v>47.97592614197508</v>
      </c>
      <c r="P100" s="245">
        <f>O88</f>
        <v>154.72715670009663</v>
      </c>
      <c r="Q100" s="245">
        <f t="shared" si="38"/>
        <v>0</v>
      </c>
      <c r="R100" s="246">
        <f>Q88</f>
        <v>2.1483204957100308E-3</v>
      </c>
      <c r="AD100" s="38"/>
      <c r="AE100" s="38"/>
      <c r="AF100" s="38"/>
      <c r="AG100" s="38"/>
      <c r="AH100" s="38"/>
      <c r="AI100" s="38"/>
      <c r="AJ100" s="38"/>
      <c r="AK100" s="38"/>
      <c r="AL100" s="38"/>
      <c r="AM100" s="38"/>
      <c r="AN100" s="38"/>
      <c r="AO100" s="38"/>
      <c r="AP100" s="38"/>
    </row>
    <row r="101" spans="1:42" s="24" customFormat="1">
      <c r="A101" s="158"/>
      <c r="B101" s="47"/>
      <c r="C101" s="47"/>
      <c r="D101" s="194"/>
      <c r="N101" s="97"/>
      <c r="O101" s="97"/>
      <c r="P101" s="66"/>
      <c r="AD101" s="38"/>
      <c r="AE101" s="38"/>
      <c r="AF101" s="38"/>
      <c r="AG101" s="38"/>
      <c r="AH101" s="38"/>
      <c r="AI101" s="38"/>
      <c r="AJ101" s="38"/>
      <c r="AK101" s="38"/>
      <c r="AL101" s="38"/>
      <c r="AM101" s="38"/>
      <c r="AN101" s="38"/>
      <c r="AO101" s="38"/>
      <c r="AP101" s="38"/>
    </row>
    <row r="102" spans="1:42" s="24" customFormat="1">
      <c r="A102" s="92" t="s">
        <v>171</v>
      </c>
      <c r="B102" s="96"/>
      <c r="C102" s="47"/>
      <c r="D102" s="47"/>
      <c r="E102" s="47"/>
      <c r="F102" s="47"/>
      <c r="G102" s="47"/>
      <c r="H102" s="47"/>
      <c r="I102" s="47"/>
      <c r="J102" s="47"/>
      <c r="K102" s="47"/>
      <c r="L102" s="47"/>
      <c r="M102" s="47"/>
      <c r="N102" s="47"/>
      <c r="O102" s="97"/>
      <c r="P102" s="66"/>
      <c r="AD102" s="38"/>
      <c r="AE102" s="38"/>
      <c r="AF102" s="38"/>
      <c r="AG102" s="38"/>
      <c r="AH102" s="38"/>
      <c r="AI102" s="38"/>
      <c r="AJ102" s="38"/>
      <c r="AK102" s="38"/>
      <c r="AL102" s="38"/>
      <c r="AM102" s="38"/>
      <c r="AN102" s="38"/>
      <c r="AO102" s="38"/>
      <c r="AP102" s="38"/>
    </row>
    <row r="103" spans="1:42" s="24" customFormat="1">
      <c r="A103" s="59" t="s">
        <v>86</v>
      </c>
      <c r="B103" s="59">
        <f>B97</f>
        <v>0</v>
      </c>
      <c r="C103" s="59">
        <v>1</v>
      </c>
      <c r="D103" s="59">
        <v>2</v>
      </c>
      <c r="E103" s="59">
        <v>3</v>
      </c>
      <c r="F103" s="59">
        <v>4</v>
      </c>
      <c r="G103" s="59">
        <v>5</v>
      </c>
      <c r="H103" s="59">
        <v>6</v>
      </c>
      <c r="I103" s="59">
        <v>7</v>
      </c>
      <c r="J103" s="59">
        <v>8</v>
      </c>
      <c r="K103" s="59">
        <v>9</v>
      </c>
      <c r="L103" s="59">
        <v>10</v>
      </c>
      <c r="M103" s="59">
        <v>11</v>
      </c>
      <c r="N103" s="216">
        <v>12</v>
      </c>
      <c r="O103" s="97"/>
      <c r="P103" s="66"/>
      <c r="AD103" s="38"/>
      <c r="AE103" s="38"/>
      <c r="AF103" s="38"/>
      <c r="AG103" s="38"/>
      <c r="AH103" s="38"/>
      <c r="AI103" s="38"/>
      <c r="AJ103" s="38"/>
      <c r="AK103" s="38"/>
      <c r="AL103" s="38"/>
      <c r="AM103" s="38"/>
      <c r="AN103" s="38"/>
      <c r="AO103" s="38"/>
      <c r="AP103" s="38"/>
    </row>
    <row r="104" spans="1:42" s="24" customFormat="1">
      <c r="A104" s="158" t="s">
        <v>88</v>
      </c>
      <c r="B104" s="47"/>
      <c r="C104" s="47"/>
      <c r="D104" s="194"/>
      <c r="N104" s="97"/>
      <c r="O104" s="97"/>
      <c r="P104" s="66"/>
      <c r="AD104" s="38"/>
      <c r="AE104" s="38"/>
      <c r="AF104" s="38"/>
      <c r="AG104" s="38"/>
      <c r="AH104" s="38"/>
      <c r="AI104" s="38"/>
      <c r="AJ104" s="38"/>
      <c r="AK104" s="38"/>
      <c r="AL104" s="38"/>
      <c r="AM104" s="38"/>
      <c r="AN104" s="38"/>
      <c r="AO104" s="38"/>
      <c r="AP104" s="38"/>
    </row>
    <row r="105" spans="1:42" s="24" customFormat="1">
      <c r="A105" s="158">
        <v>0</v>
      </c>
      <c r="B105" s="47">
        <f>B70*B88</f>
        <v>100</v>
      </c>
      <c r="C105" s="47">
        <f t="shared" ref="C105:N106" si="43">C70*C88</f>
        <v>103.75000000000001</v>
      </c>
      <c r="D105" s="47">
        <f t="shared" si="43"/>
        <v>80.050593024985005</v>
      </c>
      <c r="E105" s="47">
        <f t="shared" si="43"/>
        <v>51.125356159588399</v>
      </c>
      <c r="F105" s="47">
        <f t="shared" si="43"/>
        <v>25.858831057547921</v>
      </c>
      <c r="G105" s="47">
        <f t="shared" si="43"/>
        <v>9.6443699871239215</v>
      </c>
      <c r="H105" s="47">
        <f t="shared" si="43"/>
        <v>3.5969867408753924</v>
      </c>
      <c r="I105" s="47">
        <f t="shared" si="43"/>
        <v>1.8193295741195969</v>
      </c>
      <c r="J105" s="47">
        <f t="shared" si="43"/>
        <v>1.1619385807611147</v>
      </c>
      <c r="K105" s="47">
        <f t="shared" si="43"/>
        <v>0.83474117747211063</v>
      </c>
      <c r="L105" s="47">
        <f t="shared" si="43"/>
        <v>0.6440629038941369</v>
      </c>
      <c r="M105" s="47">
        <f t="shared" si="43"/>
        <v>0.46269728509275676</v>
      </c>
      <c r="N105" s="47">
        <f t="shared" si="43"/>
        <v>0.33240352198175521</v>
      </c>
      <c r="O105" s="97"/>
      <c r="P105" s="66"/>
      <c r="AD105" s="38"/>
      <c r="AE105" s="38"/>
      <c r="AF105" s="38"/>
      <c r="AG105" s="38"/>
      <c r="AH105" s="38"/>
      <c r="AI105" s="38"/>
      <c r="AJ105" s="38"/>
      <c r="AK105" s="38"/>
      <c r="AL105" s="38"/>
      <c r="AM105" s="38"/>
      <c r="AN105" s="38"/>
      <c r="AO105" s="38"/>
      <c r="AP105" s="38"/>
    </row>
    <row r="106" spans="1:42" s="24" customFormat="1">
      <c r="A106" s="158">
        <f t="shared" ref="A106:A117" si="44">1+A105</f>
        <v>1</v>
      </c>
      <c r="B106" s="47"/>
      <c r="C106" s="47">
        <f t="shared" si="43"/>
        <v>0</v>
      </c>
      <c r="D106" s="47">
        <f t="shared" si="43"/>
        <v>24.996281975014984</v>
      </c>
      <c r="E106" s="47">
        <f t="shared" si="43"/>
        <v>44.889438632637422</v>
      </c>
      <c r="F106" s="47">
        <f t="shared" si="43"/>
        <v>47.332207751126582</v>
      </c>
      <c r="G106" s="47">
        <f t="shared" si="43"/>
        <v>33.221120972761085</v>
      </c>
      <c r="H106" s="47">
        <f t="shared" si="43"/>
        <v>18.196500814452424</v>
      </c>
      <c r="I106" s="47">
        <f t="shared" si="43"/>
        <v>10.936351799316983</v>
      </c>
      <c r="J106" s="47">
        <f t="shared" si="43"/>
        <v>7.6420348254425843</v>
      </c>
      <c r="K106" s="47">
        <f t="shared" si="43"/>
        <v>5.8259793645339562</v>
      </c>
      <c r="L106" s="47">
        <f t="shared" si="43"/>
        <v>4.6962749776435393</v>
      </c>
      <c r="M106" s="47">
        <f t="shared" si="43"/>
        <v>3.5600182266896332</v>
      </c>
      <c r="N106" s="47">
        <f t="shared" si="43"/>
        <v>2.6912948774044811</v>
      </c>
      <c r="O106" s="97"/>
      <c r="P106" s="66"/>
      <c r="AD106" s="38"/>
      <c r="AE106" s="38"/>
      <c r="AF106" s="38"/>
      <c r="AG106" s="38"/>
      <c r="AH106" s="38"/>
      <c r="AI106" s="38"/>
      <c r="AJ106" s="38"/>
      <c r="AK106" s="38"/>
      <c r="AL106" s="38"/>
      <c r="AM106" s="38"/>
      <c r="AN106" s="38"/>
      <c r="AO106" s="38"/>
      <c r="AP106" s="38"/>
    </row>
    <row r="107" spans="1:42" s="24" customFormat="1">
      <c r="A107" s="158">
        <f t="shared" si="44"/>
        <v>2</v>
      </c>
      <c r="B107" s="47"/>
      <c r="C107" s="47"/>
      <c r="D107" s="47">
        <f t="shared" ref="D107:N107" si="45">D72*D90</f>
        <v>0</v>
      </c>
      <c r="E107" s="47">
        <f t="shared" si="45"/>
        <v>9.0320802077741718</v>
      </c>
      <c r="F107" s="47">
        <f t="shared" si="45"/>
        <v>26.19193112934893</v>
      </c>
      <c r="G107" s="47">
        <f t="shared" si="45"/>
        <v>38.26437564594891</v>
      </c>
      <c r="H107" s="47">
        <f t="shared" si="45"/>
        <v>34.271536982581516</v>
      </c>
      <c r="I107" s="47">
        <f t="shared" si="45"/>
        <v>26.099680225895611</v>
      </c>
      <c r="J107" s="47">
        <f t="shared" si="45"/>
        <v>20.620609430383908</v>
      </c>
      <c r="K107" s="47">
        <f t="shared" si="45"/>
        <v>17.0232083585068</v>
      </c>
      <c r="L107" s="47">
        <f t="shared" si="45"/>
        <v>14.538272262774557</v>
      </c>
      <c r="M107" s="47">
        <f t="shared" si="45"/>
        <v>11.802026014998019</v>
      </c>
      <c r="N107" s="47">
        <f t="shared" si="45"/>
        <v>9.5078086859438784</v>
      </c>
      <c r="O107" s="97"/>
      <c r="P107" s="66"/>
      <c r="AD107" s="38"/>
      <c r="AE107" s="38"/>
      <c r="AF107" s="38"/>
      <c r="AG107" s="38"/>
      <c r="AH107" s="38"/>
      <c r="AI107" s="38"/>
      <c r="AJ107" s="38"/>
      <c r="AK107" s="38"/>
      <c r="AL107" s="38"/>
      <c r="AM107" s="38"/>
      <c r="AN107" s="38"/>
      <c r="AO107" s="38"/>
      <c r="AP107" s="38"/>
    </row>
    <row r="108" spans="1:42" s="24" customFormat="1">
      <c r="A108" s="158">
        <f t="shared" si="44"/>
        <v>3</v>
      </c>
      <c r="B108" s="47"/>
      <c r="C108" s="47"/>
      <c r="D108" s="194"/>
      <c r="E108" s="47">
        <f t="shared" ref="E108:N108" si="46">E73*E91</f>
        <v>0</v>
      </c>
      <c r="F108" s="47">
        <f t="shared" si="46"/>
        <v>4.3508191244765824</v>
      </c>
      <c r="G108" s="47">
        <f t="shared" si="46"/>
        <v>17.391220739449267</v>
      </c>
      <c r="H108" s="47">
        <f t="shared" si="46"/>
        <v>29.5228656818072</v>
      </c>
      <c r="I108" s="47">
        <f t="shared" si="46"/>
        <v>31.441299572742977</v>
      </c>
      <c r="J108" s="47">
        <f t="shared" si="46"/>
        <v>29.511175147504542</v>
      </c>
      <c r="K108" s="47">
        <f t="shared" si="46"/>
        <v>27.162280852072367</v>
      </c>
      <c r="L108" s="47">
        <f t="shared" si="46"/>
        <v>25.059022711983193</v>
      </c>
      <c r="M108" s="47">
        <f t="shared" si="46"/>
        <v>22.2054571821573</v>
      </c>
      <c r="N108" s="47">
        <f t="shared" si="46"/>
        <v>19.364406460833244</v>
      </c>
      <c r="O108" s="97"/>
      <c r="P108" s="66"/>
      <c r="AD108" s="38"/>
      <c r="AE108" s="38"/>
      <c r="AF108" s="38"/>
      <c r="AG108" s="38"/>
      <c r="AH108" s="38"/>
      <c r="AI108" s="38"/>
      <c r="AJ108" s="38"/>
      <c r="AK108" s="38"/>
      <c r="AL108" s="38"/>
      <c r="AM108" s="38"/>
      <c r="AN108" s="38"/>
      <c r="AO108" s="38"/>
      <c r="AP108" s="38"/>
    </row>
    <row r="109" spans="1:42" s="24" customFormat="1">
      <c r="A109" s="158">
        <f t="shared" si="44"/>
        <v>4</v>
      </c>
      <c r="B109" s="47"/>
      <c r="C109" s="47"/>
      <c r="D109" s="194"/>
      <c r="F109" s="47">
        <f t="shared" ref="F109:N109" si="47">F74*F92</f>
        <v>0</v>
      </c>
      <c r="G109" s="47">
        <f t="shared" si="47"/>
        <v>2.6193569906543148</v>
      </c>
      <c r="H109" s="47">
        <f t="shared" si="47"/>
        <v>11.447091438888918</v>
      </c>
      <c r="I109" s="47">
        <f t="shared" si="47"/>
        <v>20.011235510479295</v>
      </c>
      <c r="J109" s="47">
        <f t="shared" si="47"/>
        <v>24.141339959355069</v>
      </c>
      <c r="K109" s="47">
        <f t="shared" si="47"/>
        <v>25.874798560574074</v>
      </c>
      <c r="L109" s="47">
        <f t="shared" si="47"/>
        <v>26.508424100616232</v>
      </c>
      <c r="M109" s="47">
        <f t="shared" si="47"/>
        <v>26.288220954527876</v>
      </c>
      <c r="N109" s="47">
        <f t="shared" si="47"/>
        <v>25.305071420678701</v>
      </c>
      <c r="O109" s="97"/>
      <c r="P109" s="66"/>
      <c r="AD109" s="38"/>
      <c r="AE109" s="38"/>
      <c r="AF109" s="38"/>
      <c r="AG109" s="38"/>
      <c r="AH109" s="38"/>
      <c r="AI109" s="38"/>
      <c r="AJ109" s="38"/>
      <c r="AK109" s="38"/>
      <c r="AL109" s="38"/>
      <c r="AM109" s="38"/>
      <c r="AN109" s="38"/>
      <c r="AO109" s="38"/>
      <c r="AP109" s="38"/>
    </row>
    <row r="110" spans="1:42" s="24" customFormat="1">
      <c r="A110" s="158">
        <f t="shared" si="44"/>
        <v>5</v>
      </c>
      <c r="B110" s="47"/>
      <c r="C110" s="47"/>
      <c r="D110" s="194"/>
      <c r="G110" s="47">
        <f t="shared" ref="G110:N110" si="48">G75*G93</f>
        <v>0</v>
      </c>
      <c r="H110" s="47">
        <f t="shared" si="48"/>
        <v>1.5769515689335929</v>
      </c>
      <c r="I110" s="47">
        <f t="shared" si="48"/>
        <v>6.3117582702150372</v>
      </c>
      <c r="J110" s="47">
        <f t="shared" si="48"/>
        <v>11.26188554763664</v>
      </c>
      <c r="K110" s="47">
        <f t="shared" si="48"/>
        <v>15.069750067954478</v>
      </c>
      <c r="L110" s="47">
        <f t="shared" si="48"/>
        <v>17.861360872721786</v>
      </c>
      <c r="M110" s="47">
        <f t="shared" si="48"/>
        <v>20.495153561936828</v>
      </c>
      <c r="N110" s="47">
        <f t="shared" si="48"/>
        <v>22.323620555985784</v>
      </c>
      <c r="O110" s="97"/>
      <c r="P110" s="66"/>
      <c r="AD110" s="38"/>
      <c r="AE110" s="38"/>
      <c r="AF110" s="38"/>
      <c r="AG110" s="38"/>
      <c r="AH110" s="38"/>
      <c r="AI110" s="38"/>
      <c r="AJ110" s="38"/>
      <c r="AK110" s="38"/>
      <c r="AL110" s="38"/>
      <c r="AM110" s="38"/>
      <c r="AN110" s="38"/>
      <c r="AO110" s="38"/>
      <c r="AP110" s="38"/>
    </row>
    <row r="111" spans="1:42" s="24" customFormat="1">
      <c r="A111" s="158">
        <f t="shared" si="44"/>
        <v>6</v>
      </c>
      <c r="B111" s="47"/>
      <c r="C111" s="47"/>
      <c r="D111" s="194"/>
      <c r="H111" s="47">
        <f t="shared" ref="H111:N111" si="49">H76*H94</f>
        <v>0</v>
      </c>
      <c r="I111" s="47">
        <f t="shared" si="49"/>
        <v>0.75962910942532835</v>
      </c>
      <c r="J111" s="47">
        <f t="shared" si="49"/>
        <v>2.7658185080846658</v>
      </c>
      <c r="K111" s="47">
        <f t="shared" si="49"/>
        <v>5.2427422164357917</v>
      </c>
      <c r="L111" s="47">
        <f t="shared" si="49"/>
        <v>7.6758780288616943</v>
      </c>
      <c r="M111" s="47">
        <f t="shared" si="49"/>
        <v>10.678030748278744</v>
      </c>
      <c r="N111" s="47">
        <f t="shared" si="49"/>
        <v>13.596208155292707</v>
      </c>
      <c r="O111" s="97"/>
      <c r="P111" s="66"/>
      <c r="AD111" s="38"/>
      <c r="AE111" s="38"/>
      <c r="AF111" s="38"/>
      <c r="AG111" s="38"/>
      <c r="AH111" s="38"/>
      <c r="AI111" s="38"/>
      <c r="AJ111" s="38"/>
      <c r="AK111" s="38"/>
      <c r="AL111" s="38"/>
      <c r="AM111" s="38"/>
      <c r="AN111" s="38"/>
      <c r="AO111" s="38"/>
      <c r="AP111" s="38"/>
    </row>
    <row r="112" spans="1:42" s="24" customFormat="1">
      <c r="A112" s="158">
        <f t="shared" si="44"/>
        <v>7</v>
      </c>
      <c r="B112" s="47"/>
      <c r="C112" s="47"/>
      <c r="D112" s="194"/>
      <c r="I112" s="47">
        <f t="shared" ref="I112:N112" si="50">I77*I95</f>
        <v>0</v>
      </c>
      <c r="J112" s="47">
        <f t="shared" si="50"/>
        <v>0.274482063026316</v>
      </c>
      <c r="K112" s="47">
        <f t="shared" si="50"/>
        <v>0.99677639396423201</v>
      </c>
      <c r="L112" s="47">
        <f t="shared" si="50"/>
        <v>2.032208233392645</v>
      </c>
      <c r="M112" s="47">
        <f t="shared" si="50"/>
        <v>3.6790128708776857</v>
      </c>
      <c r="N112" s="47">
        <f t="shared" si="50"/>
        <v>5.7299944233580682</v>
      </c>
      <c r="O112" s="97"/>
      <c r="P112" s="66"/>
      <c r="AD112" s="38"/>
      <c r="AE112" s="38"/>
      <c r="AF112" s="38"/>
      <c r="AG112" s="38"/>
      <c r="AH112" s="38"/>
      <c r="AI112" s="38"/>
      <c r="AJ112" s="38"/>
      <c r="AK112" s="38"/>
      <c r="AL112" s="38"/>
      <c r="AM112" s="38"/>
      <c r="AN112" s="38"/>
      <c r="AO112" s="38"/>
      <c r="AP112" s="38"/>
    </row>
    <row r="113" spans="1:53" s="24" customFormat="1">
      <c r="A113" s="158">
        <f t="shared" si="44"/>
        <v>8</v>
      </c>
      <c r="B113" s="47"/>
      <c r="C113" s="47"/>
      <c r="D113" s="194"/>
      <c r="J113" s="47">
        <f>J78*J96</f>
        <v>0</v>
      </c>
      <c r="K113" s="47">
        <f>K78*K96</f>
        <v>7.9351701147493056E-2</v>
      </c>
      <c r="L113" s="47">
        <f>L78*L96</f>
        <v>0.30137691126714949</v>
      </c>
      <c r="M113" s="47">
        <f>M78*M96</f>
        <v>0.80401386852961199</v>
      </c>
      <c r="N113" s="47">
        <f>N78*N96</f>
        <v>1.6411950471104948</v>
      </c>
      <c r="O113" s="97"/>
      <c r="P113" s="66"/>
      <c r="AD113" s="38"/>
      <c r="AE113" s="38"/>
      <c r="AF113" s="38"/>
      <c r="AG113" s="38"/>
      <c r="AH113" s="38"/>
      <c r="AI113" s="38"/>
      <c r="AJ113" s="38"/>
      <c r="AK113" s="38"/>
      <c r="AL113" s="38"/>
      <c r="AM113" s="38"/>
      <c r="AN113" s="38"/>
      <c r="AO113" s="38"/>
      <c r="AP113" s="38"/>
    </row>
    <row r="114" spans="1:53" s="24" customFormat="1">
      <c r="A114" s="158">
        <f t="shared" si="44"/>
        <v>9</v>
      </c>
      <c r="B114" s="47"/>
      <c r="C114" s="47"/>
      <c r="D114" s="194"/>
      <c r="K114" s="47">
        <f>K79*K97</f>
        <v>0</v>
      </c>
      <c r="L114" s="47">
        <f>L79*L97</f>
        <v>1.9118048164625118E-2</v>
      </c>
      <c r="M114" s="47">
        <f>M79*M97</f>
        <v>0.10086137745004725</v>
      </c>
      <c r="N114" s="47">
        <f>N79*N97</f>
        <v>0.30489649911884548</v>
      </c>
      <c r="O114" s="97"/>
      <c r="P114" s="66"/>
      <c r="AD114" s="38"/>
      <c r="AE114" s="38"/>
      <c r="AF114" s="38"/>
      <c r="AG114" s="38"/>
      <c r="AH114" s="38"/>
      <c r="AI114" s="38"/>
      <c r="AJ114" s="38"/>
      <c r="AK114" s="38"/>
      <c r="AL114" s="38"/>
      <c r="AM114" s="38"/>
      <c r="AN114" s="38"/>
      <c r="AO114" s="38"/>
      <c r="AP114" s="38"/>
    </row>
    <row r="115" spans="1:53" s="24" customFormat="1">
      <c r="A115" s="158">
        <f t="shared" si="44"/>
        <v>10</v>
      </c>
      <c r="B115" s="47"/>
      <c r="C115" s="47"/>
      <c r="D115" s="194"/>
      <c r="L115" s="47">
        <f>L80*L98</f>
        <v>0</v>
      </c>
      <c r="M115" s="47">
        <f>M80*M98</f>
        <v>5.5269536659569019E-3</v>
      </c>
      <c r="N115" s="47">
        <f>N80*N98</f>
        <v>3.3129218433220878E-2</v>
      </c>
      <c r="O115" s="97"/>
      <c r="P115" s="66"/>
      <c r="AD115" s="38"/>
      <c r="AE115" s="38"/>
      <c r="AF115" s="38"/>
      <c r="AG115" s="38"/>
      <c r="AH115" s="38"/>
      <c r="AI115" s="38"/>
      <c r="AJ115" s="38"/>
      <c r="AK115" s="38"/>
      <c r="AL115" s="38"/>
      <c r="AM115" s="38"/>
      <c r="AN115" s="38"/>
      <c r="AO115" s="38"/>
      <c r="AP115" s="38"/>
    </row>
    <row r="116" spans="1:53" s="24" customFormat="1">
      <c r="A116" s="158">
        <f t="shared" si="44"/>
        <v>11</v>
      </c>
      <c r="B116" s="47"/>
      <c r="C116" s="47"/>
      <c r="D116" s="194"/>
      <c r="M116" s="47">
        <f>M81*M99</f>
        <v>0</v>
      </c>
      <c r="N116" s="47">
        <f>N81*N99</f>
        <v>1.5978208948211126E-3</v>
      </c>
      <c r="O116" s="97"/>
      <c r="P116" s="66"/>
      <c r="AD116" s="38"/>
      <c r="AE116" s="38"/>
      <c r="AF116" s="38"/>
      <c r="AG116" s="38"/>
      <c r="AH116" s="38"/>
      <c r="AI116" s="38"/>
      <c r="AJ116" s="38"/>
      <c r="AK116" s="38"/>
      <c r="AL116" s="38"/>
      <c r="AM116" s="38"/>
      <c r="AN116" s="38"/>
      <c r="AO116" s="38"/>
      <c r="AP116" s="38"/>
    </row>
    <row r="117" spans="1:53" s="24" customFormat="1">
      <c r="A117" s="218">
        <f t="shared" si="44"/>
        <v>12</v>
      </c>
      <c r="B117" s="219"/>
      <c r="C117" s="219"/>
      <c r="D117" s="220"/>
      <c r="E117" s="221"/>
      <c r="F117" s="221"/>
      <c r="G117" s="221"/>
      <c r="H117" s="221"/>
      <c r="I117" s="221"/>
      <c r="J117" s="221"/>
      <c r="K117" s="221"/>
      <c r="L117" s="221"/>
      <c r="M117" s="221"/>
      <c r="N117" s="219">
        <f>N82*N100</f>
        <v>0</v>
      </c>
      <c r="O117" s="97"/>
      <c r="P117" s="66"/>
      <c r="AD117" s="38"/>
      <c r="AE117" s="38"/>
      <c r="AF117" s="38"/>
      <c r="AG117" s="38"/>
      <c r="AH117" s="38"/>
      <c r="AI117" s="38"/>
      <c r="AJ117" s="38"/>
      <c r="AK117" s="38"/>
      <c r="AL117" s="38"/>
      <c r="AM117" s="38"/>
      <c r="AN117" s="38"/>
      <c r="AO117" s="38"/>
      <c r="AP117" s="38"/>
    </row>
    <row r="118" spans="1:53" s="24" customFormat="1">
      <c r="A118" s="158" t="s">
        <v>172</v>
      </c>
      <c r="B118" s="47">
        <f>SUM(B105:B117)</f>
        <v>100</v>
      </c>
      <c r="C118" s="47">
        <f t="shared" ref="C118:N118" si="51">SUM(C105:C117)</f>
        <v>103.75000000000001</v>
      </c>
      <c r="D118" s="47">
        <f t="shared" si="51"/>
        <v>105.04687499999999</v>
      </c>
      <c r="E118" s="47">
        <f t="shared" si="51"/>
        <v>105.04687499999999</v>
      </c>
      <c r="F118" s="47">
        <f t="shared" si="51"/>
        <v>103.73378906250002</v>
      </c>
      <c r="G118" s="47">
        <f t="shared" si="51"/>
        <v>101.14044433593749</v>
      </c>
      <c r="H118" s="47">
        <f t="shared" si="51"/>
        <v>98.611933227539041</v>
      </c>
      <c r="I118" s="47">
        <f t="shared" si="51"/>
        <v>97.379284062194841</v>
      </c>
      <c r="J118" s="47">
        <f t="shared" si="51"/>
        <v>97.379284062194827</v>
      </c>
      <c r="K118" s="47">
        <f t="shared" si="51"/>
        <v>98.109628692661289</v>
      </c>
      <c r="L118" s="47">
        <f t="shared" si="51"/>
        <v>99.335999051319575</v>
      </c>
      <c r="M118" s="47">
        <f t="shared" si="51"/>
        <v>100.08101904420445</v>
      </c>
      <c r="N118" s="47">
        <f t="shared" si="51"/>
        <v>100.83162668703599</v>
      </c>
      <c r="O118" s="97"/>
      <c r="P118" s="66"/>
      <c r="AD118" s="38"/>
      <c r="AE118" s="38"/>
      <c r="AF118" s="38"/>
      <c r="AG118" s="38"/>
      <c r="AH118" s="38"/>
      <c r="AI118" s="38"/>
      <c r="AJ118" s="38"/>
      <c r="AK118" s="38"/>
      <c r="AL118" s="38"/>
      <c r="AM118" s="38"/>
      <c r="AN118" s="38"/>
      <c r="AO118" s="38"/>
      <c r="AP118" s="38"/>
    </row>
    <row r="119" spans="1:53" s="24" customFormat="1">
      <c r="A119" s="158"/>
      <c r="B119" s="47"/>
      <c r="C119" s="47"/>
      <c r="D119" s="194"/>
      <c r="P119" s="66"/>
      <c r="AD119" s="38"/>
      <c r="AE119" s="38"/>
      <c r="AF119" s="38"/>
      <c r="AG119" s="38"/>
      <c r="AH119" s="38"/>
      <c r="AI119" s="38"/>
      <c r="AJ119" s="38"/>
      <c r="AK119" s="38"/>
      <c r="AL119" s="38"/>
      <c r="AM119" s="38"/>
      <c r="AN119" s="38"/>
      <c r="AO119" s="38"/>
      <c r="AP119" s="38"/>
    </row>
    <row r="120" spans="1:53">
      <c r="A120" s="163" t="s">
        <v>105</v>
      </c>
      <c r="B120" s="215"/>
      <c r="C120" s="53"/>
      <c r="D120" s="53"/>
      <c r="E120" s="53"/>
      <c r="F120" s="53"/>
      <c r="G120" s="53"/>
      <c r="H120" s="53"/>
      <c r="I120" s="53"/>
      <c r="J120" s="53"/>
      <c r="K120" s="53"/>
      <c r="L120" s="53"/>
      <c r="M120" s="53"/>
      <c r="N120" s="54"/>
      <c r="O120" s="44"/>
      <c r="W120" s="34"/>
      <c r="X120" s="34"/>
      <c r="Y120" s="24"/>
      <c r="Z120" s="24"/>
      <c r="AA120" s="24"/>
      <c r="AB120" s="24"/>
      <c r="AC120" s="24"/>
      <c r="AD120" s="38"/>
      <c r="AE120" s="38"/>
      <c r="AF120" s="38"/>
      <c r="AG120" s="38"/>
      <c r="AH120" s="38"/>
      <c r="AI120" s="38"/>
      <c r="AJ120" s="38"/>
      <c r="AK120" s="38"/>
      <c r="AL120" s="38"/>
      <c r="AM120" s="38"/>
      <c r="AN120" s="38"/>
      <c r="AO120" s="38"/>
      <c r="AP120" s="38"/>
      <c r="AQ120" s="24"/>
      <c r="AR120" s="24"/>
      <c r="AS120" s="24"/>
      <c r="AT120" s="24"/>
      <c r="AU120" s="24"/>
      <c r="AV120" s="24"/>
      <c r="AW120" s="24"/>
      <c r="AX120" s="24"/>
      <c r="AY120" s="24"/>
      <c r="AZ120" s="24"/>
      <c r="BA120" s="24"/>
    </row>
    <row r="121" spans="1:53">
      <c r="A121" s="161"/>
      <c r="B121" s="52" t="s">
        <v>94</v>
      </c>
      <c r="C121" s="53"/>
      <c r="D121" s="53"/>
      <c r="E121" s="53"/>
      <c r="F121" s="53"/>
      <c r="G121" s="53"/>
      <c r="H121" s="53"/>
      <c r="I121" s="53"/>
      <c r="J121" s="53"/>
      <c r="K121" s="53"/>
      <c r="L121" s="53"/>
      <c r="M121" s="53"/>
      <c r="N121" s="54"/>
      <c r="O121" s="44"/>
      <c r="W121" s="34"/>
      <c r="X121" s="34"/>
      <c r="Y121" s="24"/>
      <c r="Z121" s="24"/>
      <c r="AA121" s="24"/>
      <c r="AB121" s="24"/>
      <c r="AC121" s="59"/>
      <c r="AD121" s="92"/>
      <c r="AE121" s="96"/>
      <c r="AF121" s="96"/>
      <c r="AG121" s="96"/>
      <c r="AH121" s="96"/>
      <c r="AI121" s="96"/>
      <c r="AJ121" s="96"/>
      <c r="AK121" s="96"/>
      <c r="AL121" s="96"/>
      <c r="AM121" s="96"/>
      <c r="AN121" s="96"/>
      <c r="AO121" s="96"/>
      <c r="AP121" s="96"/>
      <c r="AQ121" s="24"/>
      <c r="AR121" s="24"/>
      <c r="AS121" s="24"/>
      <c r="AT121" s="24"/>
      <c r="AU121" s="24"/>
      <c r="AV121" s="24"/>
      <c r="AW121" s="24"/>
      <c r="AX121" s="24"/>
      <c r="AY121" s="24"/>
      <c r="AZ121" s="24"/>
      <c r="BA121" s="24"/>
    </row>
    <row r="122" spans="1:53">
      <c r="A122" s="55" t="s">
        <v>86</v>
      </c>
      <c r="B122" s="52">
        <v>0</v>
      </c>
      <c r="C122" s="52">
        <v>1</v>
      </c>
      <c r="D122" s="52">
        <v>2</v>
      </c>
      <c r="E122" s="52">
        <v>3</v>
      </c>
      <c r="F122" s="52">
        <v>4</v>
      </c>
      <c r="G122" s="52">
        <v>5</v>
      </c>
      <c r="H122" s="52">
        <v>6</v>
      </c>
      <c r="I122" s="52">
        <v>7</v>
      </c>
      <c r="J122" s="52">
        <v>8</v>
      </c>
      <c r="K122" s="52">
        <v>9</v>
      </c>
      <c r="L122" s="52">
        <v>10</v>
      </c>
      <c r="M122" s="52">
        <v>11</v>
      </c>
      <c r="N122" s="62">
        <v>12</v>
      </c>
      <c r="O122" s="44"/>
      <c r="W122" s="34"/>
      <c r="X122" s="34"/>
      <c r="Y122" s="24"/>
      <c r="Z122" s="24"/>
      <c r="AA122" s="24"/>
      <c r="AB122" s="24"/>
      <c r="AC122" s="158"/>
      <c r="AD122" s="97"/>
      <c r="AE122" s="97"/>
      <c r="AF122" s="97"/>
      <c r="AG122" s="97"/>
      <c r="AH122" s="97"/>
      <c r="AI122" s="97"/>
      <c r="AJ122" s="97"/>
      <c r="AK122" s="97"/>
      <c r="AL122" s="97"/>
      <c r="AM122" s="97"/>
      <c r="AN122" s="97"/>
      <c r="AO122" s="97"/>
      <c r="AP122" s="97"/>
      <c r="AQ122" s="24"/>
      <c r="AR122" s="24"/>
      <c r="AS122" s="24"/>
      <c r="AT122" s="24"/>
      <c r="AU122" s="24"/>
      <c r="AV122" s="24"/>
      <c r="AW122" s="24"/>
      <c r="AX122" s="24"/>
      <c r="AY122" s="24"/>
      <c r="AZ122" s="24"/>
      <c r="BA122" s="24"/>
    </row>
    <row r="123" spans="1:53">
      <c r="A123" s="61" t="s">
        <v>88</v>
      </c>
      <c r="B123" s="162"/>
      <c r="C123" s="52"/>
      <c r="D123" s="52"/>
      <c r="E123" s="52"/>
      <c r="F123" s="52"/>
      <c r="G123" s="52"/>
      <c r="H123" s="52"/>
      <c r="I123" s="52"/>
      <c r="J123" s="52"/>
      <c r="K123" s="52"/>
      <c r="L123" s="52"/>
      <c r="M123" s="52"/>
      <c r="N123" s="62"/>
      <c r="O123" s="44"/>
      <c r="W123" s="34"/>
      <c r="X123" s="34"/>
      <c r="Y123" s="34"/>
      <c r="Z123" s="34"/>
      <c r="AA123" s="34"/>
      <c r="AB123" s="34"/>
      <c r="AC123" s="128"/>
      <c r="AD123" s="97"/>
      <c r="AE123" s="97"/>
      <c r="AF123" s="97"/>
      <c r="AG123" s="97"/>
      <c r="AH123" s="97"/>
      <c r="AI123" s="97"/>
      <c r="AJ123" s="97"/>
      <c r="AK123" s="97"/>
      <c r="AL123" s="97"/>
      <c r="AM123" s="97"/>
      <c r="AN123" s="97"/>
      <c r="AO123" s="97"/>
      <c r="AP123" s="97"/>
      <c r="AQ123" s="34"/>
    </row>
    <row r="124" spans="1:53">
      <c r="A124" s="61">
        <v>0</v>
      </c>
      <c r="B124" s="63">
        <f>0</f>
        <v>0</v>
      </c>
      <c r="C124" s="63">
        <f t="shared" ref="C124:N125" si="52">$B$44*$B$43</f>
        <v>-0.5</v>
      </c>
      <c r="D124" s="63">
        <f t="shared" si="52"/>
        <v>-0.5</v>
      </c>
      <c r="E124" s="63">
        <f t="shared" si="52"/>
        <v>-0.5</v>
      </c>
      <c r="F124" s="63">
        <f t="shared" si="52"/>
        <v>-0.5</v>
      </c>
      <c r="G124" s="63">
        <f t="shared" si="52"/>
        <v>-0.5</v>
      </c>
      <c r="H124" s="63">
        <f t="shared" si="52"/>
        <v>-0.5</v>
      </c>
      <c r="I124" s="63">
        <f t="shared" si="52"/>
        <v>-0.5</v>
      </c>
      <c r="J124" s="63">
        <f t="shared" si="52"/>
        <v>-0.5</v>
      </c>
      <c r="K124" s="63">
        <f t="shared" si="52"/>
        <v>-0.5</v>
      </c>
      <c r="L124" s="63">
        <f t="shared" si="52"/>
        <v>-0.5</v>
      </c>
      <c r="M124" s="63">
        <f t="shared" si="52"/>
        <v>-0.5</v>
      </c>
      <c r="N124" s="64">
        <f t="shared" si="52"/>
        <v>-0.5</v>
      </c>
      <c r="O124" s="65"/>
      <c r="P124" s="66"/>
      <c r="W124" s="34"/>
      <c r="X124" s="34"/>
      <c r="Y124" s="34"/>
      <c r="Z124" s="34"/>
      <c r="AA124" s="34"/>
      <c r="AB124" s="34"/>
      <c r="AC124" s="128"/>
      <c r="AD124" s="97"/>
      <c r="AE124" s="97"/>
      <c r="AF124" s="97"/>
      <c r="AG124" s="97"/>
      <c r="AH124" s="97"/>
      <c r="AI124" s="97"/>
      <c r="AJ124" s="97"/>
      <c r="AK124" s="97"/>
      <c r="AL124" s="97"/>
      <c r="AM124" s="97"/>
      <c r="AN124" s="97"/>
      <c r="AO124" s="97"/>
      <c r="AP124" s="97"/>
      <c r="AQ124" s="34"/>
    </row>
    <row r="125" spans="1:53">
      <c r="A125" s="61">
        <f t="shared" ref="A125:A136" si="53">1+A124</f>
        <v>1</v>
      </c>
      <c r="B125" s="63"/>
      <c r="C125" s="63">
        <f t="shared" si="52"/>
        <v>-0.5</v>
      </c>
      <c r="D125" s="63">
        <f t="shared" si="52"/>
        <v>-0.5</v>
      </c>
      <c r="E125" s="63">
        <f t="shared" si="52"/>
        <v>-0.5</v>
      </c>
      <c r="F125" s="63">
        <f t="shared" si="52"/>
        <v>-0.5</v>
      </c>
      <c r="G125" s="63">
        <f t="shared" si="52"/>
        <v>-0.5</v>
      </c>
      <c r="H125" s="63">
        <f t="shared" si="52"/>
        <v>-0.5</v>
      </c>
      <c r="I125" s="63">
        <f t="shared" si="52"/>
        <v>-0.5</v>
      </c>
      <c r="J125" s="63">
        <f t="shared" si="52"/>
        <v>-0.5</v>
      </c>
      <c r="K125" s="63">
        <f t="shared" si="52"/>
        <v>-0.5</v>
      </c>
      <c r="L125" s="63">
        <f t="shared" si="52"/>
        <v>-0.5</v>
      </c>
      <c r="M125" s="63">
        <f t="shared" si="52"/>
        <v>-0.5</v>
      </c>
      <c r="N125" s="64">
        <f t="shared" si="52"/>
        <v>-0.5</v>
      </c>
      <c r="O125" s="65"/>
      <c r="P125" s="66"/>
      <c r="W125" s="34"/>
      <c r="X125" s="34"/>
      <c r="Y125" s="34"/>
      <c r="Z125" s="34"/>
      <c r="AA125" s="34"/>
      <c r="AB125" s="34"/>
      <c r="AC125" s="128"/>
      <c r="AD125" s="97"/>
      <c r="AE125" s="97"/>
      <c r="AF125" s="97"/>
      <c r="AG125" s="97"/>
      <c r="AH125" s="97"/>
      <c r="AI125" s="97"/>
      <c r="AJ125" s="97"/>
      <c r="AK125" s="97"/>
      <c r="AL125" s="97"/>
      <c r="AM125" s="97"/>
      <c r="AN125" s="97"/>
      <c r="AO125" s="97"/>
      <c r="AP125" s="97"/>
      <c r="AQ125" s="34"/>
    </row>
    <row r="126" spans="1:53">
      <c r="A126" s="61">
        <f t="shared" si="53"/>
        <v>2</v>
      </c>
      <c r="B126" s="63"/>
      <c r="C126" s="63"/>
      <c r="D126" s="63">
        <f t="shared" ref="D126:N126" si="54">$B$44*$B$43</f>
        <v>-0.5</v>
      </c>
      <c r="E126" s="63">
        <f t="shared" si="54"/>
        <v>-0.5</v>
      </c>
      <c r="F126" s="63">
        <f t="shared" si="54"/>
        <v>-0.5</v>
      </c>
      <c r="G126" s="63">
        <f t="shared" si="54"/>
        <v>-0.5</v>
      </c>
      <c r="H126" s="63">
        <f t="shared" si="54"/>
        <v>-0.5</v>
      </c>
      <c r="I126" s="63">
        <f t="shared" si="54"/>
        <v>-0.5</v>
      </c>
      <c r="J126" s="63">
        <f t="shared" si="54"/>
        <v>-0.5</v>
      </c>
      <c r="K126" s="63">
        <f t="shared" si="54"/>
        <v>-0.5</v>
      </c>
      <c r="L126" s="63">
        <f t="shared" si="54"/>
        <v>-0.5</v>
      </c>
      <c r="M126" s="63">
        <f t="shared" si="54"/>
        <v>-0.5</v>
      </c>
      <c r="N126" s="64">
        <f t="shared" si="54"/>
        <v>-0.5</v>
      </c>
      <c r="O126" s="65"/>
      <c r="P126" s="66"/>
      <c r="AC126" s="72"/>
      <c r="AD126" s="97"/>
      <c r="AE126" s="97"/>
      <c r="AF126" s="97"/>
      <c r="AG126" s="97"/>
      <c r="AH126" s="97"/>
      <c r="AI126" s="97"/>
      <c r="AJ126" s="97"/>
      <c r="AK126" s="97"/>
      <c r="AL126" s="97"/>
      <c r="AM126" s="97"/>
      <c r="AN126" s="97"/>
      <c r="AO126" s="97"/>
      <c r="AP126" s="97"/>
    </row>
    <row r="127" spans="1:53">
      <c r="A127" s="61">
        <f t="shared" si="53"/>
        <v>3</v>
      </c>
      <c r="B127" s="63"/>
      <c r="C127" s="63"/>
      <c r="D127" s="63"/>
      <c r="E127" s="63">
        <f t="shared" ref="E127:N127" si="55">$B$44*$B$43</f>
        <v>-0.5</v>
      </c>
      <c r="F127" s="63">
        <f t="shared" si="55"/>
        <v>-0.5</v>
      </c>
      <c r="G127" s="63">
        <f t="shared" si="55"/>
        <v>-0.5</v>
      </c>
      <c r="H127" s="63">
        <f t="shared" si="55"/>
        <v>-0.5</v>
      </c>
      <c r="I127" s="63">
        <f t="shared" si="55"/>
        <v>-0.5</v>
      </c>
      <c r="J127" s="63">
        <f t="shared" si="55"/>
        <v>-0.5</v>
      </c>
      <c r="K127" s="63">
        <f t="shared" si="55"/>
        <v>-0.5</v>
      </c>
      <c r="L127" s="63">
        <f t="shared" si="55"/>
        <v>-0.5</v>
      </c>
      <c r="M127" s="63">
        <f t="shared" si="55"/>
        <v>-0.5</v>
      </c>
      <c r="N127" s="64">
        <f t="shared" si="55"/>
        <v>-0.5</v>
      </c>
      <c r="O127" s="65"/>
      <c r="P127" s="66"/>
      <c r="AC127" s="72"/>
      <c r="AD127" s="97"/>
      <c r="AE127" s="97"/>
      <c r="AF127" s="97"/>
      <c r="AG127" s="97"/>
      <c r="AH127" s="97"/>
      <c r="AI127" s="97"/>
      <c r="AJ127" s="97"/>
      <c r="AK127" s="97"/>
      <c r="AL127" s="97"/>
      <c r="AM127" s="97"/>
      <c r="AN127" s="97"/>
      <c r="AO127" s="97"/>
      <c r="AP127" s="97"/>
    </row>
    <row r="128" spans="1:53">
      <c r="A128" s="61">
        <f t="shared" si="53"/>
        <v>4</v>
      </c>
      <c r="B128" s="63"/>
      <c r="C128" s="63"/>
      <c r="D128" s="63"/>
      <c r="E128" s="63"/>
      <c r="F128" s="63">
        <f t="shared" ref="F128:N128" si="56">$B$44*$B$43</f>
        <v>-0.5</v>
      </c>
      <c r="G128" s="63">
        <f t="shared" si="56"/>
        <v>-0.5</v>
      </c>
      <c r="H128" s="63">
        <f t="shared" si="56"/>
        <v>-0.5</v>
      </c>
      <c r="I128" s="63">
        <f t="shared" si="56"/>
        <v>-0.5</v>
      </c>
      <c r="J128" s="63">
        <f t="shared" si="56"/>
        <v>-0.5</v>
      </c>
      <c r="K128" s="63">
        <f t="shared" si="56"/>
        <v>-0.5</v>
      </c>
      <c r="L128" s="63">
        <f t="shared" si="56"/>
        <v>-0.5</v>
      </c>
      <c r="M128" s="63">
        <f t="shared" si="56"/>
        <v>-0.5</v>
      </c>
      <c r="N128" s="64">
        <f t="shared" si="56"/>
        <v>-0.5</v>
      </c>
      <c r="O128" s="65"/>
      <c r="P128" s="66"/>
      <c r="AC128" s="72"/>
      <c r="AD128" s="97"/>
      <c r="AE128" s="97"/>
      <c r="AF128" s="97"/>
      <c r="AG128" s="97"/>
      <c r="AH128" s="97"/>
      <c r="AI128" s="97"/>
      <c r="AJ128" s="97"/>
      <c r="AK128" s="97"/>
      <c r="AL128" s="97"/>
      <c r="AM128" s="97"/>
      <c r="AN128" s="97"/>
      <c r="AO128" s="97"/>
      <c r="AP128" s="97"/>
    </row>
    <row r="129" spans="1:42">
      <c r="A129" s="61">
        <f t="shared" si="53"/>
        <v>5</v>
      </c>
      <c r="B129" s="63"/>
      <c r="C129" s="63"/>
      <c r="D129" s="63"/>
      <c r="E129" s="63"/>
      <c r="F129" s="63"/>
      <c r="G129" s="63">
        <f t="shared" ref="G129:N129" si="57">$B$44*$B$43</f>
        <v>-0.5</v>
      </c>
      <c r="H129" s="63">
        <f t="shared" si="57"/>
        <v>-0.5</v>
      </c>
      <c r="I129" s="63">
        <f t="shared" si="57"/>
        <v>-0.5</v>
      </c>
      <c r="J129" s="63">
        <f t="shared" si="57"/>
        <v>-0.5</v>
      </c>
      <c r="K129" s="63">
        <f t="shared" si="57"/>
        <v>-0.5</v>
      </c>
      <c r="L129" s="63">
        <f t="shared" si="57"/>
        <v>-0.5</v>
      </c>
      <c r="M129" s="63">
        <f t="shared" si="57"/>
        <v>-0.5</v>
      </c>
      <c r="N129" s="64">
        <f t="shared" si="57"/>
        <v>-0.5</v>
      </c>
      <c r="O129" s="65"/>
      <c r="P129" s="66"/>
      <c r="AC129" s="72"/>
      <c r="AD129" s="97"/>
      <c r="AE129" s="97"/>
      <c r="AF129" s="97"/>
      <c r="AG129" s="97"/>
      <c r="AH129" s="97"/>
      <c r="AI129" s="97"/>
      <c r="AJ129" s="97"/>
      <c r="AK129" s="97"/>
      <c r="AL129" s="97"/>
      <c r="AM129" s="97"/>
      <c r="AN129" s="97"/>
      <c r="AO129" s="97"/>
      <c r="AP129" s="97"/>
    </row>
    <row r="130" spans="1:42">
      <c r="A130" s="61">
        <f t="shared" si="53"/>
        <v>6</v>
      </c>
      <c r="B130" s="63"/>
      <c r="C130" s="63"/>
      <c r="D130" s="63"/>
      <c r="E130" s="63"/>
      <c r="F130" s="63"/>
      <c r="G130" s="63"/>
      <c r="H130" s="63">
        <f t="shared" ref="H130:N130" si="58">$B$44*$B$43</f>
        <v>-0.5</v>
      </c>
      <c r="I130" s="63">
        <f t="shared" si="58"/>
        <v>-0.5</v>
      </c>
      <c r="J130" s="63">
        <f t="shared" si="58"/>
        <v>-0.5</v>
      </c>
      <c r="K130" s="63">
        <f t="shared" si="58"/>
        <v>-0.5</v>
      </c>
      <c r="L130" s="63">
        <f t="shared" si="58"/>
        <v>-0.5</v>
      </c>
      <c r="M130" s="63">
        <f t="shared" si="58"/>
        <v>-0.5</v>
      </c>
      <c r="N130" s="64">
        <f t="shared" si="58"/>
        <v>-0.5</v>
      </c>
      <c r="O130" s="65"/>
      <c r="P130" s="66"/>
      <c r="AC130" s="72"/>
      <c r="AD130" s="97"/>
      <c r="AE130" s="97"/>
      <c r="AF130" s="97"/>
      <c r="AG130" s="97"/>
      <c r="AH130" s="97"/>
      <c r="AI130" s="97"/>
      <c r="AJ130" s="97"/>
      <c r="AK130" s="97"/>
      <c r="AL130" s="97"/>
      <c r="AM130" s="97"/>
      <c r="AN130" s="97"/>
      <c r="AO130" s="97"/>
      <c r="AP130" s="97"/>
    </row>
    <row r="131" spans="1:42">
      <c r="A131" s="61">
        <f t="shared" si="53"/>
        <v>7</v>
      </c>
      <c r="B131" s="63"/>
      <c r="C131" s="63"/>
      <c r="D131" s="63"/>
      <c r="E131" s="63"/>
      <c r="F131" s="63"/>
      <c r="G131" s="63"/>
      <c r="H131" s="63"/>
      <c r="I131" s="63">
        <f t="shared" ref="I131:N131" si="59">$B$44*$B$43</f>
        <v>-0.5</v>
      </c>
      <c r="J131" s="63">
        <f t="shared" si="59"/>
        <v>-0.5</v>
      </c>
      <c r="K131" s="63">
        <f t="shared" si="59"/>
        <v>-0.5</v>
      </c>
      <c r="L131" s="63">
        <f t="shared" si="59"/>
        <v>-0.5</v>
      </c>
      <c r="M131" s="63">
        <f t="shared" si="59"/>
        <v>-0.5</v>
      </c>
      <c r="N131" s="64">
        <f t="shared" si="59"/>
        <v>-0.5</v>
      </c>
      <c r="O131" s="65"/>
      <c r="P131" s="66"/>
      <c r="AC131" s="72"/>
      <c r="AD131" s="97"/>
      <c r="AE131" s="97"/>
      <c r="AF131" s="97"/>
      <c r="AG131" s="97"/>
      <c r="AH131" s="97"/>
      <c r="AI131" s="97"/>
      <c r="AJ131" s="97"/>
      <c r="AK131" s="97"/>
      <c r="AL131" s="97"/>
      <c r="AM131" s="97"/>
      <c r="AN131" s="97"/>
      <c r="AO131" s="97"/>
      <c r="AP131" s="97"/>
    </row>
    <row r="132" spans="1:42">
      <c r="A132" s="61">
        <f t="shared" si="53"/>
        <v>8</v>
      </c>
      <c r="B132" s="63"/>
      <c r="C132" s="63"/>
      <c r="D132" s="63"/>
      <c r="E132" s="63"/>
      <c r="F132" s="63"/>
      <c r="G132" s="63"/>
      <c r="H132" s="63"/>
      <c r="I132" s="63"/>
      <c r="J132" s="63">
        <f>$B$44*$B$43</f>
        <v>-0.5</v>
      </c>
      <c r="K132" s="63">
        <f>$B$44*$B$43</f>
        <v>-0.5</v>
      </c>
      <c r="L132" s="63">
        <f>$B$44*$B$43</f>
        <v>-0.5</v>
      </c>
      <c r="M132" s="63">
        <f>$B$44*$B$43</f>
        <v>-0.5</v>
      </c>
      <c r="N132" s="64">
        <f>$B$44*$B$43</f>
        <v>-0.5</v>
      </c>
      <c r="O132" s="65"/>
      <c r="P132" s="66"/>
      <c r="AC132" s="72"/>
      <c r="AD132" s="97"/>
      <c r="AE132" s="97"/>
      <c r="AF132" s="97"/>
      <c r="AG132" s="97"/>
      <c r="AH132" s="97"/>
      <c r="AI132" s="97"/>
      <c r="AJ132" s="97"/>
      <c r="AK132" s="97"/>
      <c r="AL132" s="97"/>
      <c r="AM132" s="97"/>
      <c r="AN132" s="97"/>
      <c r="AO132" s="97"/>
      <c r="AP132" s="97"/>
    </row>
    <row r="133" spans="1:42">
      <c r="A133" s="61">
        <f t="shared" si="53"/>
        <v>9</v>
      </c>
      <c r="B133" s="63"/>
      <c r="C133" s="63"/>
      <c r="D133" s="63"/>
      <c r="E133" s="63"/>
      <c r="F133" s="63"/>
      <c r="G133" s="63"/>
      <c r="H133" s="63"/>
      <c r="I133" s="63"/>
      <c r="J133" s="63"/>
      <c r="K133" s="63">
        <f>$B$44*$B$43</f>
        <v>-0.5</v>
      </c>
      <c r="L133" s="63">
        <f>$B$44*$B$43</f>
        <v>-0.5</v>
      </c>
      <c r="M133" s="63">
        <f>$B$44*$B$43</f>
        <v>-0.5</v>
      </c>
      <c r="N133" s="64">
        <f>$B$44*$B$43</f>
        <v>-0.5</v>
      </c>
      <c r="O133" s="65"/>
      <c r="P133" s="66"/>
      <c r="AC133" s="72"/>
      <c r="AD133" s="97"/>
      <c r="AE133" s="97"/>
      <c r="AF133" s="97"/>
      <c r="AG133" s="97"/>
      <c r="AH133" s="97"/>
      <c r="AI133" s="97"/>
      <c r="AJ133" s="97"/>
      <c r="AK133" s="97"/>
      <c r="AL133" s="97"/>
      <c r="AM133" s="97"/>
      <c r="AN133" s="97"/>
      <c r="AO133" s="97"/>
      <c r="AP133" s="97"/>
    </row>
    <row r="134" spans="1:42">
      <c r="A134" s="61">
        <f t="shared" si="53"/>
        <v>10</v>
      </c>
      <c r="B134" s="63"/>
      <c r="C134" s="63"/>
      <c r="D134" s="63"/>
      <c r="E134" s="63"/>
      <c r="F134" s="63"/>
      <c r="G134" s="63"/>
      <c r="H134" s="63"/>
      <c r="I134" s="63"/>
      <c r="J134" s="63"/>
      <c r="K134" s="63"/>
      <c r="L134" s="63">
        <f>$B$44*$B$43</f>
        <v>-0.5</v>
      </c>
      <c r="M134" s="63">
        <f>$B$44*$B$43</f>
        <v>-0.5</v>
      </c>
      <c r="N134" s="64">
        <f>$B$44*$B$43</f>
        <v>-0.5</v>
      </c>
      <c r="O134" s="65"/>
      <c r="P134" s="66"/>
      <c r="AC134" s="72"/>
      <c r="AD134" s="97"/>
      <c r="AE134" s="97"/>
      <c r="AF134" s="97"/>
      <c r="AG134" s="97"/>
      <c r="AH134" s="97"/>
      <c r="AI134" s="97"/>
      <c r="AJ134" s="97"/>
      <c r="AK134" s="97"/>
      <c r="AL134" s="97"/>
      <c r="AM134" s="97"/>
      <c r="AN134" s="97"/>
      <c r="AO134" s="97"/>
      <c r="AP134" s="97"/>
    </row>
    <row r="135" spans="1:42">
      <c r="A135" s="61">
        <f t="shared" si="53"/>
        <v>11</v>
      </c>
      <c r="B135" s="63"/>
      <c r="C135" s="63"/>
      <c r="D135" s="63"/>
      <c r="E135" s="63"/>
      <c r="F135" s="63"/>
      <c r="G135" s="63"/>
      <c r="H135" s="63"/>
      <c r="I135" s="63"/>
      <c r="J135" s="63"/>
      <c r="K135" s="63"/>
      <c r="L135" s="63"/>
      <c r="M135" s="63">
        <f>$B$44*$B$43</f>
        <v>-0.5</v>
      </c>
      <c r="N135" s="64">
        <f>$B$44*$B$43</f>
        <v>-0.5</v>
      </c>
      <c r="O135" s="65"/>
      <c r="P135" s="66"/>
      <c r="AC135" s="72"/>
    </row>
    <row r="136" spans="1:42">
      <c r="A136" s="68">
        <f t="shared" si="53"/>
        <v>12</v>
      </c>
      <c r="B136" s="69"/>
      <c r="C136" s="69"/>
      <c r="D136" s="69"/>
      <c r="E136" s="69"/>
      <c r="F136" s="69"/>
      <c r="G136" s="69"/>
      <c r="H136" s="69"/>
      <c r="I136" s="69"/>
      <c r="J136" s="69"/>
      <c r="K136" s="69"/>
      <c r="L136" s="69"/>
      <c r="M136" s="69"/>
      <c r="N136" s="71">
        <f>$B$44*$B$43</f>
        <v>-0.5</v>
      </c>
      <c r="O136" s="65"/>
      <c r="P136" s="66"/>
    </row>
    <row r="137" spans="1:42">
      <c r="A137" s="72"/>
      <c r="B137" s="65"/>
      <c r="C137" s="65"/>
      <c r="D137" s="65"/>
      <c r="E137" s="65"/>
      <c r="F137" s="65"/>
      <c r="G137" s="65"/>
      <c r="H137" s="65"/>
      <c r="I137" s="65"/>
      <c r="J137" s="65"/>
      <c r="K137" s="65"/>
      <c r="L137" s="65"/>
      <c r="M137" s="65"/>
      <c r="N137" s="65"/>
      <c r="O137" s="65"/>
      <c r="P137" s="66"/>
    </row>
    <row r="138" spans="1:42">
      <c r="B138" s="138"/>
      <c r="C138" s="138"/>
      <c r="D138" s="138"/>
      <c r="E138" s="138"/>
      <c r="F138" s="138"/>
      <c r="G138" s="81"/>
      <c r="H138" s="81"/>
      <c r="I138" s="81"/>
      <c r="J138" s="81"/>
      <c r="K138" s="81"/>
      <c r="L138" s="81"/>
      <c r="M138" s="81"/>
      <c r="N138" s="81"/>
      <c r="O138" s="81"/>
      <c r="P138" s="66"/>
    </row>
    <row r="139" spans="1:42">
      <c r="A139" s="90" t="s">
        <v>95</v>
      </c>
      <c r="B139" s="48"/>
      <c r="C139" s="49"/>
      <c r="D139" s="49"/>
      <c r="E139" s="49"/>
      <c r="F139" s="49"/>
      <c r="G139" s="49"/>
      <c r="H139" s="49"/>
      <c r="I139" s="49"/>
      <c r="J139" s="49"/>
      <c r="K139" s="49"/>
      <c r="L139" s="49"/>
      <c r="M139" s="49"/>
      <c r="N139" s="50"/>
      <c r="O139" s="44"/>
    </row>
    <row r="140" spans="1:42">
      <c r="A140" s="163"/>
      <c r="B140" s="52" t="s">
        <v>96</v>
      </c>
      <c r="C140" s="53"/>
      <c r="D140" s="53"/>
      <c r="E140" s="53"/>
      <c r="F140" s="53"/>
      <c r="G140" s="53"/>
      <c r="H140" s="53"/>
      <c r="I140" s="53"/>
      <c r="J140" s="53"/>
      <c r="K140" s="53"/>
      <c r="L140" s="53"/>
      <c r="M140" s="53"/>
      <c r="N140" s="54"/>
      <c r="O140" s="44"/>
    </row>
    <row r="141" spans="1:42">
      <c r="A141" s="55" t="s">
        <v>86</v>
      </c>
      <c r="B141" s="52">
        <v>0</v>
      </c>
      <c r="C141" s="52">
        <v>1</v>
      </c>
      <c r="D141" s="52">
        <v>2</v>
      </c>
      <c r="E141" s="52">
        <v>3</v>
      </c>
      <c r="F141" s="52">
        <v>4</v>
      </c>
      <c r="G141" s="52">
        <v>5</v>
      </c>
      <c r="H141" s="52">
        <v>6</v>
      </c>
      <c r="I141" s="52">
        <v>7</v>
      </c>
      <c r="J141" s="52">
        <v>8</v>
      </c>
      <c r="K141" s="52">
        <v>9</v>
      </c>
      <c r="L141" s="52">
        <v>10</v>
      </c>
      <c r="M141" s="52">
        <v>11</v>
      </c>
      <c r="N141" s="62">
        <v>12</v>
      </c>
      <c r="O141" s="44"/>
    </row>
    <row r="142" spans="1:42">
      <c r="A142" s="61" t="s">
        <v>88</v>
      </c>
      <c r="B142" s="162"/>
      <c r="C142" s="52"/>
      <c r="D142" s="52"/>
      <c r="E142" s="52"/>
      <c r="F142" s="52"/>
      <c r="G142" s="52"/>
      <c r="H142" s="52"/>
      <c r="I142" s="52"/>
      <c r="J142" s="52"/>
      <c r="K142" s="52"/>
      <c r="L142" s="52"/>
      <c r="M142" s="52"/>
      <c r="N142" s="62"/>
      <c r="O142" s="44"/>
    </row>
    <row r="143" spans="1:42">
      <c r="A143" s="61">
        <v>0</v>
      </c>
      <c r="B143" s="63">
        <f t="shared" ref="B143:M143" si="60">(1/(1+B$50))*((C$65+B$55*C143+(1-B$55)*C144)-$B$43*(B$51-B$50))</f>
        <v>0</v>
      </c>
      <c r="C143" s="63">
        <f t="shared" si="60"/>
        <v>-2.203916674193859E-16</v>
      </c>
      <c r="D143" s="63">
        <f t="shared" si="60"/>
        <v>-2.203916674193859E-16</v>
      </c>
      <c r="E143" s="63">
        <f t="shared" si="60"/>
        <v>-1.1019583370969295E-16</v>
      </c>
      <c r="F143" s="63">
        <f t="shared" si="60"/>
        <v>0</v>
      </c>
      <c r="G143" s="63">
        <f t="shared" si="60"/>
        <v>0</v>
      </c>
      <c r="H143" s="63">
        <f t="shared" si="60"/>
        <v>-2.203916674193859E-16</v>
      </c>
      <c r="I143" s="63">
        <f t="shared" si="60"/>
        <v>-1.1019583370969295E-16</v>
      </c>
      <c r="J143" s="63">
        <f t="shared" si="60"/>
        <v>0</v>
      </c>
      <c r="K143" s="63">
        <f t="shared" si="60"/>
        <v>0</v>
      </c>
      <c r="L143" s="63">
        <f t="shared" si="60"/>
        <v>0</v>
      </c>
      <c r="M143" s="63">
        <f t="shared" si="60"/>
        <v>0</v>
      </c>
      <c r="N143" s="64">
        <f>0</f>
        <v>0</v>
      </c>
      <c r="O143" s="65"/>
      <c r="P143" s="66"/>
    </row>
    <row r="144" spans="1:42">
      <c r="A144" s="61">
        <f t="shared" ref="A144:A155" si="61">1+A143</f>
        <v>1</v>
      </c>
      <c r="B144" s="63"/>
      <c r="C144" s="63">
        <f t="shared" ref="C144:M144" si="62">(1/(1+C$50))*((D$65+C$55*D144+(1-C$55)*D145)-$B$43*(C$51-C$50))</f>
        <v>-2.203916674193859E-16</v>
      </c>
      <c r="D144" s="63">
        <f t="shared" si="62"/>
        <v>-2.203916674193859E-16</v>
      </c>
      <c r="E144" s="63">
        <f t="shared" si="62"/>
        <v>-1.1019583370969295E-16</v>
      </c>
      <c r="F144" s="63">
        <f t="shared" si="62"/>
        <v>0</v>
      </c>
      <c r="G144" s="63">
        <f t="shared" si="62"/>
        <v>0</v>
      </c>
      <c r="H144" s="63">
        <f t="shared" si="62"/>
        <v>-2.203916674193859E-16</v>
      </c>
      <c r="I144" s="63">
        <f t="shared" si="62"/>
        <v>-1.1019583370969295E-16</v>
      </c>
      <c r="J144" s="63">
        <f t="shared" si="62"/>
        <v>0</v>
      </c>
      <c r="K144" s="63">
        <f t="shared" si="62"/>
        <v>0</v>
      </c>
      <c r="L144" s="63">
        <f t="shared" si="62"/>
        <v>0</v>
      </c>
      <c r="M144" s="63">
        <f t="shared" si="62"/>
        <v>0</v>
      </c>
      <c r="N144" s="64">
        <f>0</f>
        <v>0</v>
      </c>
      <c r="O144" s="65"/>
      <c r="P144" s="66"/>
    </row>
    <row r="145" spans="1:16">
      <c r="A145" s="61">
        <f t="shared" si="61"/>
        <v>2</v>
      </c>
      <c r="B145" s="63"/>
      <c r="C145" s="63"/>
      <c r="D145" s="63">
        <f t="shared" ref="D145:M145" si="63">(1/(1+D$50))*((E$65+D$55*E145+(1-D$55)*E146)-$B$43*(D$51-D$50))</f>
        <v>-2.203916674193859E-16</v>
      </c>
      <c r="E145" s="63">
        <f t="shared" si="63"/>
        <v>-1.1019583370969295E-16</v>
      </c>
      <c r="F145" s="63">
        <f t="shared" si="63"/>
        <v>0</v>
      </c>
      <c r="G145" s="63">
        <f t="shared" si="63"/>
        <v>0</v>
      </c>
      <c r="H145" s="63">
        <f t="shared" si="63"/>
        <v>-2.203916674193859E-16</v>
      </c>
      <c r="I145" s="63">
        <f t="shared" si="63"/>
        <v>-1.1019583370969295E-16</v>
      </c>
      <c r="J145" s="63">
        <f t="shared" si="63"/>
        <v>0</v>
      </c>
      <c r="K145" s="63">
        <f t="shared" si="63"/>
        <v>0</v>
      </c>
      <c r="L145" s="63">
        <f t="shared" si="63"/>
        <v>0</v>
      </c>
      <c r="M145" s="63">
        <f t="shared" si="63"/>
        <v>0</v>
      </c>
      <c r="N145" s="64">
        <f>0</f>
        <v>0</v>
      </c>
      <c r="O145" s="65"/>
      <c r="P145" s="66"/>
    </row>
    <row r="146" spans="1:16">
      <c r="A146" s="61">
        <f t="shared" si="61"/>
        <v>3</v>
      </c>
      <c r="B146" s="63"/>
      <c r="C146" s="63"/>
      <c r="D146" s="63"/>
      <c r="E146" s="63">
        <f t="shared" ref="E146:M146" si="64">(1/(1+E$50))*((F$65+E$55*F146+(1-E$55)*F147)-$B$43*(E$51-E$50))</f>
        <v>-1.1019583370969295E-16</v>
      </c>
      <c r="F146" s="63">
        <f t="shared" si="64"/>
        <v>0</v>
      </c>
      <c r="G146" s="63">
        <f t="shared" si="64"/>
        <v>0</v>
      </c>
      <c r="H146" s="63">
        <f t="shared" si="64"/>
        <v>-2.203916674193859E-16</v>
      </c>
      <c r="I146" s="63">
        <f t="shared" si="64"/>
        <v>-1.1019583370969295E-16</v>
      </c>
      <c r="J146" s="63">
        <f t="shared" si="64"/>
        <v>0</v>
      </c>
      <c r="K146" s="63">
        <f t="shared" si="64"/>
        <v>0</v>
      </c>
      <c r="L146" s="63">
        <f t="shared" si="64"/>
        <v>0</v>
      </c>
      <c r="M146" s="63">
        <f t="shared" si="64"/>
        <v>0</v>
      </c>
      <c r="N146" s="64">
        <f>0</f>
        <v>0</v>
      </c>
      <c r="O146" s="65"/>
      <c r="P146" s="66"/>
    </row>
    <row r="147" spans="1:16">
      <c r="A147" s="61">
        <f t="shared" si="61"/>
        <v>4</v>
      </c>
      <c r="B147" s="63"/>
      <c r="C147" s="63"/>
      <c r="D147" s="63"/>
      <c r="E147" s="63"/>
      <c r="F147" s="63">
        <f t="shared" ref="F147:M147" si="65">(1/(1+F$50))*((G$65+F$55*G147+(1-F$55)*G148)-$B$43*(F$51-F$50))</f>
        <v>0</v>
      </c>
      <c r="G147" s="63">
        <f t="shared" si="65"/>
        <v>0</v>
      </c>
      <c r="H147" s="63">
        <f t="shared" si="65"/>
        <v>-2.203916674193859E-16</v>
      </c>
      <c r="I147" s="63">
        <f t="shared" si="65"/>
        <v>-1.1019583370969295E-16</v>
      </c>
      <c r="J147" s="63">
        <f t="shared" si="65"/>
        <v>0</v>
      </c>
      <c r="K147" s="63">
        <f t="shared" si="65"/>
        <v>0</v>
      </c>
      <c r="L147" s="63">
        <f t="shared" si="65"/>
        <v>0</v>
      </c>
      <c r="M147" s="63">
        <f t="shared" si="65"/>
        <v>0</v>
      </c>
      <c r="N147" s="64">
        <f>0</f>
        <v>0</v>
      </c>
      <c r="O147" s="65"/>
      <c r="P147" s="66"/>
    </row>
    <row r="148" spans="1:16">
      <c r="A148" s="61">
        <f t="shared" si="61"/>
        <v>5</v>
      </c>
      <c r="B148" s="63"/>
      <c r="C148" s="63"/>
      <c r="D148" s="63"/>
      <c r="E148" s="63"/>
      <c r="F148" s="63"/>
      <c r="G148" s="63">
        <f t="shared" ref="G148:M148" si="66">(1/(1+G$50))*((H$65+G$55*H148+(1-G$55)*H149)-$B$43*(G$51-G$50))</f>
        <v>0</v>
      </c>
      <c r="H148" s="63">
        <f t="shared" si="66"/>
        <v>-2.203916674193859E-16</v>
      </c>
      <c r="I148" s="63">
        <f t="shared" si="66"/>
        <v>-1.1019583370969295E-16</v>
      </c>
      <c r="J148" s="63">
        <f t="shared" si="66"/>
        <v>0</v>
      </c>
      <c r="K148" s="63">
        <f t="shared" si="66"/>
        <v>0</v>
      </c>
      <c r="L148" s="63">
        <f t="shared" si="66"/>
        <v>0</v>
      </c>
      <c r="M148" s="63">
        <f t="shared" si="66"/>
        <v>0</v>
      </c>
      <c r="N148" s="64">
        <f>0</f>
        <v>0</v>
      </c>
      <c r="O148" s="65"/>
      <c r="P148" s="66"/>
    </row>
    <row r="149" spans="1:16">
      <c r="A149" s="61">
        <f t="shared" si="61"/>
        <v>6</v>
      </c>
      <c r="B149" s="63"/>
      <c r="C149" s="63"/>
      <c r="D149" s="63"/>
      <c r="E149" s="63"/>
      <c r="F149" s="63"/>
      <c r="G149" s="63"/>
      <c r="H149" s="63">
        <f t="shared" ref="H149:M149" si="67">(1/(1+H$50))*((I$65+H$55*I149+(1-H$55)*I150)-$B$43*(H$51-H$50))</f>
        <v>-2.203916674193859E-16</v>
      </c>
      <c r="I149" s="63">
        <f t="shared" si="67"/>
        <v>-1.1019583370969295E-16</v>
      </c>
      <c r="J149" s="63">
        <f t="shared" si="67"/>
        <v>0</v>
      </c>
      <c r="K149" s="63">
        <f t="shared" si="67"/>
        <v>0</v>
      </c>
      <c r="L149" s="63">
        <f t="shared" si="67"/>
        <v>0</v>
      </c>
      <c r="M149" s="63">
        <f t="shared" si="67"/>
        <v>0</v>
      </c>
      <c r="N149" s="64">
        <f>0</f>
        <v>0</v>
      </c>
      <c r="O149" s="65"/>
      <c r="P149" s="66"/>
    </row>
    <row r="150" spans="1:16">
      <c r="A150" s="61">
        <f t="shared" si="61"/>
        <v>7</v>
      </c>
      <c r="B150" s="63"/>
      <c r="C150" s="63"/>
      <c r="D150" s="63"/>
      <c r="E150" s="63"/>
      <c r="F150" s="63"/>
      <c r="G150" s="63"/>
      <c r="H150" s="63"/>
      <c r="I150" s="63">
        <f>(1/(1+I$50))*((J$65+I$55*J150+(1-I$55)*J151)-$B$43*(I$51-I$50))</f>
        <v>-1.1019583370969295E-16</v>
      </c>
      <c r="J150" s="63">
        <f>(1/(1+J$50))*((K$65+J$55*K150+(1-J$55)*K151)-$B$43*(J$51-J$50))</f>
        <v>0</v>
      </c>
      <c r="K150" s="63">
        <f>(1/(1+K$50))*((L$65+K$55*L150+(1-K$55)*L151)-$B$43*(K$51-K$50))</f>
        <v>0</v>
      </c>
      <c r="L150" s="63">
        <f>(1/(1+L$50))*((M$65+L$55*M150+(1-L$55)*M151)-$B$43*(L$51-L$50))</f>
        <v>0</v>
      </c>
      <c r="M150" s="63">
        <f>(1/(1+M$50))*((N$65+M$55*N150+(1-M$55)*N151)-$B$43*(M$51-M$50))</f>
        <v>0</v>
      </c>
      <c r="N150" s="64">
        <f>0</f>
        <v>0</v>
      </c>
      <c r="O150" s="65"/>
      <c r="P150" s="66"/>
    </row>
    <row r="151" spans="1:16">
      <c r="A151" s="61">
        <f t="shared" si="61"/>
        <v>8</v>
      </c>
      <c r="B151" s="63"/>
      <c r="C151" s="63"/>
      <c r="D151" s="63"/>
      <c r="E151" s="63"/>
      <c r="F151" s="63"/>
      <c r="G151" s="63"/>
      <c r="H151" s="63"/>
      <c r="I151" s="63"/>
      <c r="J151" s="63">
        <f>(1/(1+J$50))*((K$65+J$55*K151+(1-J$55)*K152)-$B$43*(J$51-J$50))</f>
        <v>0</v>
      </c>
      <c r="K151" s="63">
        <f>(1/(1+K$50))*((L$65+K$55*L151+(1-K$55)*L152)-$B$43*(K$51-K$50))</f>
        <v>0</v>
      </c>
      <c r="L151" s="63">
        <f>(1/(1+L$50))*((M$65+L$55*M151+(1-L$55)*M152)-$B$43*(L$51-L$50))</f>
        <v>0</v>
      </c>
      <c r="M151" s="63">
        <f>(1/(1+M$50))*((N$65+M$55*N151+(1-M$55)*N152)-$B$43*(M$51-M$50))</f>
        <v>0</v>
      </c>
      <c r="N151" s="64">
        <f>0</f>
        <v>0</v>
      </c>
      <c r="O151" s="65"/>
      <c r="P151" s="66"/>
    </row>
    <row r="152" spans="1:16">
      <c r="A152" s="61">
        <f t="shared" si="61"/>
        <v>9</v>
      </c>
      <c r="B152" s="63"/>
      <c r="C152" s="63"/>
      <c r="D152" s="63"/>
      <c r="E152" s="63"/>
      <c r="F152" s="63"/>
      <c r="G152" s="63"/>
      <c r="H152" s="63"/>
      <c r="I152" s="63"/>
      <c r="J152" s="63"/>
      <c r="K152" s="63">
        <f>(1/(1+K$50))*((L$65+K$55*L152+(1-K$55)*L153)-$B$43*(K$51-K$50))</f>
        <v>0</v>
      </c>
      <c r="L152" s="63">
        <f>(1/(1+L$50))*((M$65+L$55*M152+(1-L$55)*M153)-$B$43*(L$51-L$50))</f>
        <v>0</v>
      </c>
      <c r="M152" s="63">
        <f>(1/(1+M$50))*((N$65+M$55*N152+(1-M$55)*N153)-$B$43*(M$51-M$50))</f>
        <v>0</v>
      </c>
      <c r="N152" s="64">
        <f>0</f>
        <v>0</v>
      </c>
      <c r="O152" s="65"/>
      <c r="P152" s="66"/>
    </row>
    <row r="153" spans="1:16">
      <c r="A153" s="61">
        <f t="shared" si="61"/>
        <v>10</v>
      </c>
      <c r="B153" s="63"/>
      <c r="C153" s="63"/>
      <c r="D153" s="63"/>
      <c r="E153" s="63"/>
      <c r="F153" s="63"/>
      <c r="G153" s="63"/>
      <c r="H153" s="63"/>
      <c r="I153" s="63"/>
      <c r="J153" s="63"/>
      <c r="K153" s="63"/>
      <c r="L153" s="63">
        <f>(1/(1+L$50))*((M$65+L$55*M153+(1-L$55)*M154)-$B$43*(L$51-L$50))</f>
        <v>0</v>
      </c>
      <c r="M153" s="63">
        <f>(1/(1+M$50))*((N$65+M$55*N153+(1-M$55)*N154)-$B$43*(M$51-M$50))</f>
        <v>0</v>
      </c>
      <c r="N153" s="64">
        <f>0</f>
        <v>0</v>
      </c>
      <c r="O153" s="65"/>
      <c r="P153" s="66"/>
    </row>
    <row r="154" spans="1:16">
      <c r="A154" s="61">
        <f t="shared" si="61"/>
        <v>11</v>
      </c>
      <c r="B154" s="63"/>
      <c r="C154" s="63"/>
      <c r="D154" s="63"/>
      <c r="E154" s="63"/>
      <c r="F154" s="63"/>
      <c r="G154" s="63"/>
      <c r="H154" s="63"/>
      <c r="I154" s="63"/>
      <c r="J154" s="63"/>
      <c r="K154" s="63"/>
      <c r="L154" s="63"/>
      <c r="M154" s="63">
        <f>(1/(1+M$50))*((N$65+M$55*N154+(1-M$55)*N155)-$B$43*(M$51-M$50))</f>
        <v>0</v>
      </c>
      <c r="N154" s="64">
        <f>0</f>
        <v>0</v>
      </c>
      <c r="O154" s="65"/>
      <c r="P154" s="66"/>
    </row>
    <row r="155" spans="1:16">
      <c r="A155" s="68">
        <f t="shared" si="61"/>
        <v>12</v>
      </c>
      <c r="B155" s="69"/>
      <c r="C155" s="69"/>
      <c r="D155" s="69"/>
      <c r="E155" s="69"/>
      <c r="F155" s="69"/>
      <c r="G155" s="69"/>
      <c r="H155" s="69"/>
      <c r="I155" s="69"/>
      <c r="J155" s="69"/>
      <c r="K155" s="69"/>
      <c r="L155" s="69"/>
      <c r="M155" s="69"/>
      <c r="N155" s="71">
        <f>0</f>
        <v>0</v>
      </c>
      <c r="O155" s="65"/>
      <c r="P155" s="66"/>
    </row>
    <row r="156" spans="1:16">
      <c r="P156" s="66"/>
    </row>
    <row r="157" spans="1:16">
      <c r="A157" s="91"/>
    </row>
    <row r="158" spans="1:16">
      <c r="B158" s="44"/>
      <c r="C158" s="46"/>
      <c r="D158" s="46"/>
      <c r="E158" s="46"/>
      <c r="F158" s="46"/>
      <c r="G158" s="46"/>
      <c r="H158" s="46"/>
      <c r="I158" s="46"/>
      <c r="J158" s="46"/>
      <c r="K158" s="46"/>
      <c r="L158" s="46"/>
      <c r="M158" s="46"/>
      <c r="N158" s="47"/>
      <c r="O158" s="44"/>
    </row>
    <row r="159" spans="1:16">
      <c r="A159" s="79"/>
      <c r="B159" s="44"/>
      <c r="C159" s="44"/>
      <c r="D159" s="44"/>
      <c r="E159" s="44"/>
      <c r="F159" s="44"/>
      <c r="G159" s="44"/>
      <c r="H159" s="44"/>
      <c r="I159" s="44"/>
      <c r="J159" s="44"/>
      <c r="K159" s="44"/>
      <c r="L159" s="44"/>
      <c r="M159" s="44"/>
      <c r="N159" s="44"/>
      <c r="O159" s="44"/>
    </row>
    <row r="160" spans="1:16">
      <c r="A160" s="72"/>
      <c r="B160" s="80"/>
      <c r="C160" s="44"/>
      <c r="D160" s="44"/>
      <c r="E160" s="44"/>
      <c r="F160" s="44"/>
      <c r="G160" s="44"/>
      <c r="H160" s="44"/>
      <c r="I160" s="44"/>
      <c r="J160" s="44"/>
      <c r="K160" s="44"/>
      <c r="L160" s="44"/>
      <c r="M160" s="44"/>
      <c r="N160" s="44"/>
      <c r="O160" s="44"/>
    </row>
    <row r="161" spans="1:16">
      <c r="A161" s="72"/>
      <c r="B161" s="65"/>
      <c r="C161" s="44"/>
      <c r="D161" s="44"/>
      <c r="E161" s="44"/>
      <c r="F161" s="44"/>
      <c r="G161" s="44"/>
      <c r="H161" s="44"/>
      <c r="I161" s="44"/>
      <c r="J161" s="44"/>
      <c r="K161" s="44"/>
      <c r="L161" s="44"/>
      <c r="M161" s="44"/>
      <c r="N161" s="44"/>
      <c r="O161" s="44"/>
    </row>
    <row r="162" spans="1:16">
      <c r="A162" s="72"/>
      <c r="B162" s="65"/>
      <c r="C162" s="65"/>
      <c r="D162" s="65"/>
      <c r="E162" s="65"/>
      <c r="F162" s="65"/>
      <c r="G162" s="65"/>
      <c r="H162" s="65"/>
      <c r="I162" s="65"/>
      <c r="J162" s="65"/>
      <c r="K162" s="65"/>
      <c r="L162" s="65"/>
      <c r="M162" s="65"/>
      <c r="N162" s="65"/>
      <c r="O162" s="65"/>
      <c r="P162" s="66"/>
    </row>
    <row r="163" spans="1:16">
      <c r="A163" s="72"/>
      <c r="B163" s="65"/>
      <c r="C163" s="65"/>
      <c r="D163" s="65"/>
      <c r="E163" s="65"/>
      <c r="F163" s="65"/>
      <c r="G163" s="65"/>
      <c r="H163" s="65"/>
      <c r="I163" s="65"/>
      <c r="J163" s="65"/>
      <c r="K163" s="65"/>
      <c r="L163" s="65"/>
      <c r="M163" s="65"/>
      <c r="N163" s="65"/>
      <c r="O163" s="65"/>
      <c r="P163" s="66"/>
    </row>
    <row r="164" spans="1:16">
      <c r="A164" s="72"/>
      <c r="B164" s="65"/>
      <c r="C164" s="65"/>
      <c r="D164" s="65"/>
      <c r="E164" s="65"/>
      <c r="F164" s="65"/>
      <c r="G164" s="65"/>
      <c r="H164" s="65"/>
      <c r="I164" s="65"/>
      <c r="J164" s="65"/>
      <c r="K164" s="65"/>
      <c r="L164" s="65"/>
      <c r="M164" s="65"/>
      <c r="N164" s="65"/>
      <c r="O164" s="65"/>
      <c r="P164" s="66"/>
    </row>
    <row r="165" spans="1:16">
      <c r="A165" s="72"/>
      <c r="B165" s="65"/>
      <c r="C165" s="65"/>
      <c r="D165" s="65"/>
      <c r="E165" s="65"/>
      <c r="F165" s="65"/>
      <c r="G165" s="65"/>
      <c r="H165" s="65"/>
      <c r="I165" s="65"/>
      <c r="J165" s="65"/>
      <c r="K165" s="65"/>
      <c r="L165" s="65"/>
      <c r="M165" s="65"/>
      <c r="N165" s="65"/>
      <c r="O165" s="65"/>
      <c r="P165" s="66"/>
    </row>
    <row r="166" spans="1:16">
      <c r="A166" s="72"/>
      <c r="B166" s="65"/>
      <c r="C166" s="65"/>
      <c r="D166" s="65"/>
      <c r="E166" s="65"/>
      <c r="F166" s="65"/>
      <c r="G166" s="65"/>
      <c r="H166" s="65"/>
      <c r="I166" s="65"/>
      <c r="J166" s="65"/>
      <c r="K166" s="65"/>
      <c r="L166" s="65"/>
      <c r="M166" s="65"/>
      <c r="N166" s="65"/>
      <c r="O166" s="65"/>
      <c r="P166" s="66"/>
    </row>
    <row r="167" spans="1:16">
      <c r="A167" s="72"/>
      <c r="B167" s="65"/>
      <c r="C167" s="65"/>
      <c r="D167" s="65"/>
      <c r="E167" s="65"/>
      <c r="F167" s="65"/>
      <c r="G167" s="65"/>
      <c r="H167" s="65"/>
      <c r="I167" s="65"/>
      <c r="J167" s="65"/>
      <c r="K167" s="65"/>
      <c r="L167" s="65"/>
      <c r="M167" s="65"/>
      <c r="N167" s="65"/>
      <c r="O167" s="65"/>
      <c r="P167" s="66"/>
    </row>
    <row r="168" spans="1:16">
      <c r="A168" s="72"/>
      <c r="B168" s="65"/>
      <c r="C168" s="65"/>
      <c r="D168" s="65"/>
      <c r="E168" s="65"/>
      <c r="F168" s="65"/>
      <c r="G168" s="65"/>
      <c r="H168" s="65"/>
      <c r="I168" s="65"/>
      <c r="J168" s="65"/>
      <c r="K168" s="65"/>
      <c r="L168" s="65"/>
      <c r="M168" s="65"/>
      <c r="N168" s="65"/>
      <c r="O168" s="65"/>
      <c r="P168" s="66"/>
    </row>
    <row r="169" spans="1:16">
      <c r="A169" s="72"/>
      <c r="B169" s="65"/>
      <c r="C169" s="65"/>
      <c r="D169" s="65"/>
      <c r="E169" s="65"/>
      <c r="F169" s="65"/>
      <c r="G169" s="65"/>
      <c r="H169" s="65"/>
      <c r="I169" s="65"/>
      <c r="J169" s="65"/>
      <c r="K169" s="65"/>
      <c r="L169" s="65"/>
      <c r="M169" s="65"/>
      <c r="N169" s="65"/>
      <c r="O169" s="65"/>
      <c r="P169" s="66"/>
    </row>
    <row r="170" spans="1:16">
      <c r="A170" s="72"/>
      <c r="B170" s="65"/>
      <c r="C170" s="65"/>
      <c r="D170" s="65"/>
      <c r="E170" s="65"/>
      <c r="F170" s="65"/>
      <c r="G170" s="65"/>
      <c r="H170" s="65"/>
      <c r="I170" s="65"/>
      <c r="J170" s="65"/>
      <c r="K170" s="65"/>
      <c r="L170" s="65"/>
      <c r="M170" s="65"/>
      <c r="N170" s="65"/>
      <c r="O170" s="65"/>
      <c r="P170" s="66"/>
    </row>
    <row r="171" spans="1:16">
      <c r="A171" s="72"/>
      <c r="B171" s="65"/>
      <c r="C171" s="65"/>
      <c r="D171" s="65"/>
      <c r="E171" s="65"/>
      <c r="F171" s="65"/>
      <c r="G171" s="65"/>
      <c r="H171" s="65"/>
      <c r="I171" s="65"/>
      <c r="J171" s="65"/>
      <c r="K171" s="65"/>
      <c r="L171" s="65"/>
      <c r="M171" s="65"/>
      <c r="N171" s="65"/>
      <c r="O171" s="65"/>
      <c r="P171" s="66"/>
    </row>
    <row r="172" spans="1:16">
      <c r="A172" s="72"/>
      <c r="B172" s="65"/>
      <c r="C172" s="65"/>
      <c r="D172" s="65"/>
      <c r="E172" s="65"/>
      <c r="F172" s="65"/>
      <c r="G172" s="65"/>
      <c r="H172" s="65"/>
      <c r="I172" s="65"/>
      <c r="J172" s="65"/>
      <c r="K172" s="65"/>
      <c r="L172" s="65"/>
      <c r="M172" s="65"/>
      <c r="N172" s="65"/>
      <c r="O172" s="65"/>
      <c r="P172" s="66"/>
    </row>
    <row r="173" spans="1:16">
      <c r="A173" s="72"/>
      <c r="B173" s="65"/>
      <c r="C173" s="65"/>
      <c r="D173" s="65"/>
      <c r="E173" s="65"/>
      <c r="F173" s="65"/>
      <c r="G173" s="65"/>
      <c r="H173" s="65"/>
      <c r="I173" s="65"/>
      <c r="J173" s="65"/>
      <c r="K173" s="65"/>
      <c r="L173" s="65"/>
      <c r="M173" s="65"/>
      <c r="N173" s="65"/>
      <c r="O173" s="65"/>
      <c r="P173" s="66"/>
    </row>
    <row r="174" spans="1:16">
      <c r="A174" s="72"/>
      <c r="B174" s="65"/>
      <c r="C174" s="65"/>
      <c r="D174" s="65"/>
      <c r="E174" s="65"/>
      <c r="F174" s="65"/>
      <c r="G174" s="65"/>
      <c r="H174" s="65"/>
      <c r="I174" s="65"/>
      <c r="J174" s="65"/>
      <c r="K174" s="65"/>
      <c r="L174" s="65"/>
      <c r="M174" s="65"/>
      <c r="N174" s="65"/>
      <c r="O174" s="65"/>
      <c r="P174" s="66"/>
    </row>
    <row r="175" spans="1:16">
      <c r="A175" s="72"/>
      <c r="B175" s="65"/>
      <c r="C175" s="65"/>
      <c r="D175" s="65"/>
      <c r="E175" s="65"/>
      <c r="F175" s="65"/>
      <c r="G175" s="65"/>
      <c r="H175" s="65"/>
      <c r="I175" s="65"/>
      <c r="J175" s="65"/>
      <c r="K175" s="65"/>
      <c r="L175" s="65"/>
      <c r="M175" s="65"/>
      <c r="N175" s="65"/>
      <c r="O175" s="65"/>
      <c r="P175" s="66"/>
    </row>
    <row r="176" spans="1:16">
      <c r="P176" s="82"/>
    </row>
    <row r="177" spans="1:16">
      <c r="A177" s="78"/>
      <c r="B177" s="44"/>
      <c r="C177" s="44"/>
      <c r="D177" s="44"/>
      <c r="E177" s="44"/>
      <c r="F177" s="44"/>
      <c r="G177" s="44"/>
      <c r="H177" s="44"/>
      <c r="I177" s="44"/>
      <c r="J177" s="44"/>
      <c r="K177" s="44"/>
      <c r="L177" s="44"/>
      <c r="M177" s="44"/>
      <c r="N177" s="60"/>
      <c r="O177" s="60"/>
      <c r="P177" s="82"/>
    </row>
    <row r="178" spans="1:16">
      <c r="A178" s="79"/>
      <c r="B178" s="44"/>
      <c r="C178" s="44"/>
      <c r="D178" s="44"/>
      <c r="E178" s="44"/>
      <c r="F178" s="44"/>
      <c r="G178" s="44"/>
      <c r="H178" s="44"/>
      <c r="I178" s="44"/>
      <c r="J178" s="44"/>
      <c r="K178" s="44"/>
      <c r="L178" s="44"/>
      <c r="M178" s="44"/>
      <c r="N178" s="58"/>
      <c r="O178" s="44"/>
    </row>
    <row r="179" spans="1:16">
      <c r="A179" s="72"/>
      <c r="B179" s="44"/>
      <c r="C179" s="44"/>
      <c r="D179" s="44"/>
      <c r="E179" s="44"/>
      <c r="F179" s="44"/>
      <c r="G179" s="44"/>
      <c r="H179" s="44"/>
      <c r="I179" s="44"/>
      <c r="J179" s="44"/>
      <c r="K179" s="44"/>
      <c r="L179" s="44"/>
      <c r="M179" s="44"/>
      <c r="N179" s="44"/>
      <c r="O179" s="44"/>
    </row>
    <row r="180" spans="1:16">
      <c r="A180" s="72"/>
      <c r="B180" s="60"/>
      <c r="C180" s="60"/>
      <c r="D180" s="60"/>
      <c r="E180" s="60"/>
      <c r="F180" s="60"/>
      <c r="G180" s="60"/>
      <c r="H180" s="60"/>
      <c r="I180" s="60"/>
      <c r="J180" s="60"/>
      <c r="K180" s="60"/>
      <c r="L180" s="60"/>
      <c r="M180" s="60"/>
      <c r="N180" s="60"/>
      <c r="O180" s="60"/>
      <c r="P180" s="30"/>
    </row>
    <row r="181" spans="1:16">
      <c r="A181" s="72"/>
      <c r="B181" s="60"/>
      <c r="C181" s="60"/>
      <c r="D181" s="60"/>
      <c r="E181" s="60"/>
      <c r="F181" s="60"/>
      <c r="G181" s="60"/>
      <c r="H181" s="60"/>
      <c r="I181" s="60"/>
      <c r="J181" s="60"/>
      <c r="K181" s="60"/>
      <c r="L181" s="60"/>
      <c r="M181" s="60"/>
      <c r="N181" s="60"/>
      <c r="O181" s="60"/>
      <c r="P181" s="30"/>
    </row>
    <row r="182" spans="1:16">
      <c r="A182" s="72"/>
      <c r="B182" s="60"/>
      <c r="C182" s="60"/>
      <c r="D182" s="60"/>
      <c r="E182" s="60"/>
      <c r="F182" s="60"/>
      <c r="G182" s="60"/>
      <c r="H182" s="60"/>
      <c r="I182" s="60"/>
      <c r="J182" s="60"/>
      <c r="K182" s="60"/>
      <c r="L182" s="60"/>
      <c r="M182" s="60"/>
      <c r="N182" s="60"/>
      <c r="O182" s="60"/>
      <c r="P182" s="30"/>
    </row>
    <row r="183" spans="1:16">
      <c r="A183" s="72"/>
      <c r="B183" s="60"/>
      <c r="C183" s="60"/>
      <c r="D183" s="60"/>
      <c r="E183" s="60"/>
      <c r="F183" s="60"/>
      <c r="G183" s="60"/>
      <c r="H183" s="60"/>
      <c r="I183" s="60"/>
      <c r="J183" s="60"/>
      <c r="K183" s="60"/>
      <c r="L183" s="60"/>
      <c r="M183" s="60"/>
      <c r="N183" s="60"/>
      <c r="O183" s="60"/>
      <c r="P183" s="30"/>
    </row>
    <row r="184" spans="1:16">
      <c r="A184" s="72"/>
      <c r="B184" s="60"/>
      <c r="C184" s="60"/>
      <c r="D184" s="60"/>
      <c r="E184" s="60"/>
      <c r="F184" s="60"/>
      <c r="G184" s="60"/>
      <c r="H184" s="60"/>
      <c r="I184" s="60"/>
      <c r="J184" s="60"/>
      <c r="K184" s="60"/>
      <c r="L184" s="60"/>
      <c r="M184" s="60"/>
      <c r="N184" s="60"/>
      <c r="O184" s="60"/>
      <c r="P184" s="30"/>
    </row>
    <row r="185" spans="1:16">
      <c r="A185" s="72"/>
      <c r="B185" s="60"/>
      <c r="C185" s="60"/>
      <c r="D185" s="60"/>
      <c r="E185" s="60"/>
      <c r="F185" s="60"/>
      <c r="G185" s="60"/>
      <c r="H185" s="60"/>
      <c r="I185" s="60"/>
      <c r="J185" s="60"/>
      <c r="K185" s="60"/>
      <c r="L185" s="60"/>
      <c r="M185" s="60"/>
      <c r="N185" s="60"/>
      <c r="O185" s="60"/>
      <c r="P185" s="30"/>
    </row>
    <row r="186" spans="1:16">
      <c r="A186" s="72"/>
      <c r="B186" s="60"/>
      <c r="C186" s="60"/>
      <c r="D186" s="60"/>
      <c r="E186" s="60"/>
      <c r="F186" s="60"/>
      <c r="G186" s="60"/>
      <c r="H186" s="60"/>
      <c r="I186" s="60"/>
      <c r="J186" s="60"/>
      <c r="K186" s="60"/>
      <c r="L186" s="60"/>
      <c r="M186" s="60"/>
      <c r="N186" s="60"/>
      <c r="O186" s="60"/>
      <c r="P186" s="30"/>
    </row>
    <row r="187" spans="1:16">
      <c r="A187" s="72"/>
      <c r="B187" s="60"/>
      <c r="C187" s="60"/>
      <c r="D187" s="60"/>
      <c r="E187" s="60"/>
      <c r="F187" s="60"/>
      <c r="G187" s="60"/>
      <c r="H187" s="60"/>
      <c r="I187" s="60"/>
      <c r="J187" s="60"/>
      <c r="K187" s="60"/>
      <c r="L187" s="60"/>
      <c r="M187" s="60"/>
      <c r="N187" s="60"/>
      <c r="O187" s="60"/>
      <c r="P187" s="30"/>
    </row>
    <row r="188" spans="1:16">
      <c r="A188" s="72"/>
      <c r="B188" s="60"/>
      <c r="C188" s="60"/>
      <c r="D188" s="60"/>
      <c r="E188" s="60"/>
      <c r="F188" s="60"/>
      <c r="G188" s="60"/>
      <c r="H188" s="60"/>
      <c r="I188" s="60"/>
      <c r="J188" s="60"/>
      <c r="K188" s="60"/>
      <c r="L188" s="60"/>
      <c r="M188" s="60"/>
      <c r="N188" s="60"/>
      <c r="O188" s="60"/>
      <c r="P188" s="30"/>
    </row>
    <row r="189" spans="1:16">
      <c r="A189" s="72"/>
      <c r="B189" s="60"/>
      <c r="C189" s="60"/>
      <c r="D189" s="60"/>
      <c r="E189" s="60"/>
      <c r="F189" s="60"/>
      <c r="G189" s="60"/>
      <c r="H189" s="60"/>
      <c r="I189" s="60"/>
      <c r="J189" s="60"/>
      <c r="K189" s="60"/>
      <c r="L189" s="60"/>
      <c r="M189" s="60"/>
      <c r="N189" s="60"/>
      <c r="O189" s="60"/>
      <c r="P189" s="30"/>
    </row>
    <row r="190" spans="1:16">
      <c r="A190" s="72"/>
      <c r="B190" s="60"/>
      <c r="C190" s="60"/>
      <c r="D190" s="60"/>
      <c r="E190" s="60"/>
      <c r="F190" s="60"/>
      <c r="G190" s="60"/>
      <c r="H190" s="60"/>
      <c r="I190" s="60"/>
      <c r="J190" s="60"/>
      <c r="K190" s="60"/>
      <c r="L190" s="60"/>
      <c r="M190" s="60"/>
      <c r="N190" s="60"/>
      <c r="O190" s="60"/>
      <c r="P190" s="30"/>
    </row>
    <row r="191" spans="1:16">
      <c r="A191" s="72"/>
      <c r="B191" s="60"/>
      <c r="C191" s="60"/>
      <c r="D191" s="60"/>
      <c r="E191" s="60"/>
      <c r="F191" s="60"/>
      <c r="G191" s="60"/>
      <c r="H191" s="60"/>
      <c r="I191" s="60"/>
      <c r="J191" s="60"/>
      <c r="K191" s="60"/>
      <c r="L191" s="60"/>
      <c r="M191" s="60"/>
      <c r="N191" s="60"/>
      <c r="O191" s="60"/>
      <c r="P191" s="30"/>
    </row>
    <row r="192" spans="1:16">
      <c r="A192" s="72"/>
      <c r="B192" s="60"/>
      <c r="C192" s="60"/>
      <c r="D192" s="60"/>
      <c r="E192" s="60"/>
      <c r="F192" s="60"/>
      <c r="G192" s="60"/>
      <c r="H192" s="60"/>
      <c r="I192" s="60"/>
      <c r="J192" s="60"/>
      <c r="K192" s="60"/>
      <c r="L192" s="60"/>
      <c r="M192" s="60"/>
      <c r="N192" s="60"/>
      <c r="O192" s="60"/>
      <c r="P192" s="30"/>
    </row>
    <row r="194" spans="1:16">
      <c r="P194" s="66"/>
    </row>
    <row r="195" spans="1:16">
      <c r="P195" s="66"/>
    </row>
    <row r="196" spans="1:16">
      <c r="B196" s="74"/>
      <c r="P196" s="66"/>
    </row>
    <row r="197" spans="1:16">
      <c r="B197" s="44"/>
      <c r="C197" s="44"/>
      <c r="D197" s="44"/>
      <c r="E197" s="44"/>
      <c r="F197" s="44"/>
      <c r="G197" s="44"/>
      <c r="H197" s="44"/>
      <c r="I197" s="44"/>
      <c r="J197" s="44"/>
      <c r="K197" s="44"/>
      <c r="L197" s="44"/>
      <c r="M197" s="44"/>
    </row>
    <row r="198" spans="1:16">
      <c r="A198" s="78"/>
      <c r="B198" s="44"/>
      <c r="C198" s="44"/>
      <c r="D198" s="44"/>
      <c r="E198" s="44"/>
      <c r="F198" s="44"/>
      <c r="G198" s="44"/>
      <c r="H198" s="44"/>
      <c r="I198" s="44"/>
      <c r="J198" s="44"/>
      <c r="K198" s="44"/>
      <c r="L198" s="44"/>
      <c r="M198" s="44"/>
    </row>
    <row r="199" spans="1:16">
      <c r="A199" s="72"/>
      <c r="B199" s="44"/>
      <c r="C199" s="44"/>
      <c r="D199" s="44"/>
      <c r="E199" s="44"/>
      <c r="F199" s="44"/>
      <c r="G199" s="44"/>
      <c r="H199" s="44"/>
      <c r="I199" s="44"/>
      <c r="J199" s="44"/>
      <c r="K199" s="44"/>
      <c r="L199" s="44"/>
      <c r="M199" s="44"/>
    </row>
    <row r="200" spans="1:16">
      <c r="A200" s="72"/>
      <c r="B200" s="83"/>
      <c r="C200" s="83"/>
      <c r="D200" s="83"/>
      <c r="E200" s="83"/>
      <c r="F200" s="83"/>
      <c r="G200" s="83"/>
      <c r="H200" s="83"/>
      <c r="I200" s="83"/>
      <c r="J200" s="83"/>
      <c r="K200" s="83"/>
      <c r="L200" s="83"/>
      <c r="M200" s="83"/>
      <c r="N200" s="84"/>
      <c r="O200" s="84"/>
      <c r="P200" s="23"/>
    </row>
    <row r="201" spans="1:16">
      <c r="A201" s="72"/>
      <c r="B201" s="44"/>
      <c r="C201" s="83"/>
      <c r="D201" s="83"/>
      <c r="E201" s="83"/>
      <c r="F201" s="83"/>
      <c r="G201" s="83"/>
      <c r="H201" s="83"/>
      <c r="I201" s="83"/>
      <c r="J201" s="83"/>
      <c r="K201" s="83"/>
      <c r="L201" s="83"/>
      <c r="M201" s="83"/>
      <c r="N201" s="84"/>
      <c r="O201" s="84"/>
      <c r="P201" s="23"/>
    </row>
    <row r="202" spans="1:16">
      <c r="A202" s="72"/>
      <c r="B202" s="44"/>
      <c r="C202" s="44"/>
      <c r="D202" s="83"/>
      <c r="E202" s="83"/>
      <c r="F202" s="83"/>
      <c r="G202" s="83"/>
      <c r="H202" s="83"/>
      <c r="I202" s="83"/>
      <c r="J202" s="83"/>
      <c r="K202" s="83"/>
      <c r="L202" s="83"/>
      <c r="M202" s="83"/>
      <c r="N202" s="84"/>
      <c r="O202" s="84"/>
      <c r="P202" s="23"/>
    </row>
    <row r="203" spans="1:16">
      <c r="A203" s="72"/>
      <c r="B203" s="44"/>
      <c r="C203" s="44"/>
      <c r="D203" s="44"/>
      <c r="E203" s="83"/>
      <c r="F203" s="83"/>
      <c r="G203" s="83"/>
      <c r="H203" s="83"/>
      <c r="I203" s="83"/>
      <c r="J203" s="83"/>
      <c r="K203" s="83"/>
      <c r="L203" s="83"/>
      <c r="M203" s="83"/>
      <c r="N203" s="84"/>
      <c r="O203" s="84"/>
      <c r="P203" s="23"/>
    </row>
    <row r="204" spans="1:16">
      <c r="A204" s="72"/>
      <c r="B204" s="44"/>
      <c r="C204" s="44"/>
      <c r="D204" s="44"/>
      <c r="E204" s="44"/>
      <c r="F204" s="83"/>
      <c r="G204" s="83"/>
      <c r="H204" s="83"/>
      <c r="I204" s="83"/>
      <c r="J204" s="83"/>
      <c r="K204" s="83"/>
      <c r="L204" s="83"/>
      <c r="M204" s="83"/>
      <c r="N204" s="84"/>
      <c r="O204" s="84"/>
      <c r="P204" s="23"/>
    </row>
    <row r="205" spans="1:16">
      <c r="A205" s="72"/>
      <c r="B205" s="44"/>
      <c r="C205" s="44"/>
      <c r="D205" s="44"/>
      <c r="E205" s="44"/>
      <c r="F205" s="44"/>
      <c r="G205" s="83"/>
      <c r="H205" s="83"/>
      <c r="I205" s="83"/>
      <c r="J205" s="83"/>
      <c r="K205" s="83"/>
      <c r="L205" s="83"/>
      <c r="M205" s="83"/>
      <c r="N205" s="84"/>
      <c r="O205" s="84"/>
      <c r="P205" s="23"/>
    </row>
    <row r="206" spans="1:16">
      <c r="A206" s="72"/>
      <c r="B206" s="44"/>
      <c r="C206" s="44"/>
      <c r="D206" s="44"/>
      <c r="E206" s="44"/>
      <c r="F206" s="44"/>
      <c r="G206" s="44"/>
      <c r="H206" s="83"/>
      <c r="I206" s="83"/>
      <c r="J206" s="83"/>
      <c r="K206" s="83"/>
      <c r="L206" s="83"/>
      <c r="M206" s="83"/>
      <c r="N206" s="84"/>
      <c r="O206" s="84"/>
      <c r="P206" s="23"/>
    </row>
    <row r="207" spans="1:16">
      <c r="A207" s="72"/>
      <c r="B207" s="44"/>
      <c r="C207" s="44"/>
      <c r="D207" s="44"/>
      <c r="E207" s="44"/>
      <c r="F207" s="44"/>
      <c r="G207" s="44"/>
      <c r="H207" s="44"/>
      <c r="I207" s="83"/>
      <c r="J207" s="83"/>
      <c r="K207" s="83"/>
      <c r="L207" s="83"/>
      <c r="M207" s="83"/>
      <c r="N207" s="84"/>
      <c r="O207" s="84"/>
      <c r="P207" s="23"/>
    </row>
    <row r="208" spans="1:16">
      <c r="A208" s="72"/>
      <c r="B208" s="44"/>
      <c r="C208" s="44"/>
      <c r="D208" s="44"/>
      <c r="E208" s="44"/>
      <c r="F208" s="44"/>
      <c r="G208" s="44"/>
      <c r="H208" s="44"/>
      <c r="I208" s="44"/>
      <c r="J208" s="85"/>
      <c r="K208" s="85"/>
      <c r="L208" s="85"/>
      <c r="M208" s="85"/>
      <c r="N208" s="84"/>
      <c r="O208" s="84"/>
      <c r="P208" s="23"/>
    </row>
    <row r="209" spans="1:16">
      <c r="A209" s="72"/>
      <c r="B209" s="44"/>
      <c r="C209" s="44"/>
      <c r="D209" s="44"/>
      <c r="E209" s="44"/>
      <c r="F209" s="44"/>
      <c r="G209" s="44"/>
      <c r="H209" s="44"/>
      <c r="I209" s="44"/>
      <c r="J209" s="60"/>
      <c r="K209" s="85"/>
      <c r="L209" s="85"/>
      <c r="M209" s="85"/>
      <c r="N209" s="84"/>
      <c r="O209" s="84"/>
      <c r="P209" s="23"/>
    </row>
    <row r="210" spans="1:16">
      <c r="A210" s="72"/>
      <c r="B210" s="44"/>
      <c r="C210" s="44"/>
      <c r="D210" s="44"/>
      <c r="E210" s="44"/>
      <c r="F210" s="44"/>
      <c r="G210" s="44"/>
      <c r="H210" s="44"/>
      <c r="I210" s="44"/>
      <c r="J210" s="60"/>
      <c r="K210" s="60"/>
      <c r="L210" s="85"/>
      <c r="M210" s="85"/>
      <c r="N210" s="84"/>
      <c r="O210" s="84"/>
      <c r="P210" s="23"/>
    </row>
    <row r="211" spans="1:16">
      <c r="A211" s="72"/>
      <c r="B211" s="44"/>
      <c r="C211" s="44"/>
      <c r="D211" s="44"/>
      <c r="E211" s="44"/>
      <c r="F211" s="44"/>
      <c r="G211" s="44"/>
      <c r="H211" s="44"/>
      <c r="I211" s="44"/>
      <c r="J211" s="60"/>
      <c r="K211" s="60"/>
      <c r="L211" s="60"/>
      <c r="M211" s="85"/>
      <c r="N211" s="84"/>
      <c r="O211" s="84"/>
      <c r="P211" s="23"/>
    </row>
    <row r="212" spans="1:16">
      <c r="A212" s="72"/>
      <c r="N212" s="84"/>
      <c r="O212" s="84"/>
      <c r="P212" s="23"/>
    </row>
    <row r="214" spans="1:16">
      <c r="B214" s="44"/>
      <c r="C214" s="44"/>
      <c r="D214" s="44"/>
      <c r="E214" s="44"/>
      <c r="F214" s="44"/>
      <c r="G214" s="44"/>
      <c r="H214" s="44"/>
      <c r="I214" s="44"/>
      <c r="J214" s="44"/>
      <c r="K214" s="44"/>
      <c r="L214" s="44"/>
      <c r="M214" s="44"/>
    </row>
    <row r="215" spans="1:16">
      <c r="A215" s="78"/>
      <c r="B215" s="44"/>
      <c r="C215" s="44"/>
      <c r="D215" s="44"/>
      <c r="E215" s="44"/>
      <c r="F215" s="44"/>
      <c r="G215" s="44"/>
      <c r="H215" s="44"/>
      <c r="I215" s="44"/>
      <c r="J215" s="44"/>
      <c r="K215" s="44"/>
      <c r="L215" s="44"/>
      <c r="M215" s="44"/>
    </row>
    <row r="216" spans="1:16">
      <c r="A216" s="72"/>
      <c r="B216" s="44"/>
      <c r="C216" s="44"/>
      <c r="D216" s="44"/>
      <c r="E216" s="44"/>
      <c r="F216" s="44"/>
      <c r="G216" s="44"/>
      <c r="H216" s="44"/>
      <c r="I216" s="44"/>
      <c r="J216" s="44"/>
      <c r="K216" s="44"/>
      <c r="L216" s="44"/>
      <c r="M216" s="44"/>
    </row>
    <row r="217" spans="1:16">
      <c r="A217" s="72"/>
      <c r="B217" s="86"/>
      <c r="C217" s="86"/>
      <c r="D217" s="86"/>
      <c r="E217" s="86"/>
      <c r="F217" s="86"/>
      <c r="G217" s="86"/>
      <c r="H217" s="86"/>
      <c r="I217" s="86"/>
      <c r="J217" s="86"/>
      <c r="K217" s="86"/>
      <c r="L217" s="86"/>
      <c r="M217" s="86"/>
    </row>
    <row r="218" spans="1:16">
      <c r="A218" s="72"/>
      <c r="B218" s="87"/>
      <c r="C218" s="86"/>
      <c r="D218" s="86"/>
      <c r="E218" s="86"/>
      <c r="F218" s="86"/>
      <c r="G218" s="86"/>
      <c r="H218" s="86"/>
      <c r="I218" s="86"/>
      <c r="J218" s="86"/>
      <c r="K218" s="86"/>
      <c r="L218" s="86"/>
      <c r="M218" s="86"/>
    </row>
    <row r="219" spans="1:16">
      <c r="A219" s="72"/>
      <c r="B219" s="87"/>
      <c r="C219" s="87"/>
      <c r="D219" s="86"/>
      <c r="E219" s="86"/>
      <c r="F219" s="86"/>
      <c r="G219" s="86"/>
      <c r="H219" s="86"/>
      <c r="I219" s="86"/>
      <c r="J219" s="86"/>
      <c r="K219" s="86"/>
      <c r="L219" s="86"/>
      <c r="M219" s="86"/>
    </row>
    <row r="220" spans="1:16">
      <c r="A220" s="72"/>
      <c r="B220" s="87"/>
      <c r="C220" s="87"/>
      <c r="D220" s="87"/>
      <c r="E220" s="86"/>
      <c r="F220" s="86"/>
      <c r="G220" s="86"/>
      <c r="H220" s="86"/>
      <c r="I220" s="86"/>
      <c r="J220" s="86"/>
      <c r="K220" s="86"/>
      <c r="L220" s="86"/>
      <c r="M220" s="86"/>
    </row>
    <row r="221" spans="1:16">
      <c r="A221" s="72"/>
      <c r="B221" s="87"/>
      <c r="C221" s="87"/>
      <c r="D221" s="87"/>
      <c r="E221" s="87"/>
      <c r="F221" s="86"/>
      <c r="G221" s="86"/>
      <c r="H221" s="86"/>
      <c r="I221" s="86"/>
      <c r="J221" s="86"/>
      <c r="K221" s="86"/>
      <c r="L221" s="86"/>
      <c r="M221" s="86"/>
    </row>
    <row r="222" spans="1:16">
      <c r="A222" s="72"/>
      <c r="B222" s="87"/>
      <c r="C222" s="87"/>
      <c r="D222" s="87"/>
      <c r="E222" s="87"/>
      <c r="F222" s="87"/>
      <c r="G222" s="86"/>
      <c r="H222" s="86"/>
      <c r="I222" s="86"/>
      <c r="J222" s="86"/>
      <c r="K222" s="86"/>
      <c r="L222" s="86"/>
      <c r="M222" s="86"/>
    </row>
    <row r="223" spans="1:16">
      <c r="A223" s="72"/>
      <c r="B223" s="87"/>
      <c r="C223" s="87"/>
      <c r="D223" s="87"/>
      <c r="E223" s="87"/>
      <c r="F223" s="87"/>
      <c r="G223" s="87"/>
      <c r="H223" s="86"/>
      <c r="I223" s="86"/>
      <c r="J223" s="86"/>
      <c r="K223" s="86"/>
      <c r="L223" s="86"/>
      <c r="M223" s="86"/>
    </row>
    <row r="224" spans="1:16">
      <c r="A224" s="72"/>
      <c r="B224" s="87"/>
      <c r="C224" s="87"/>
      <c r="D224" s="87"/>
      <c r="E224" s="87"/>
      <c r="F224" s="87"/>
      <c r="G224" s="87"/>
      <c r="H224" s="87"/>
      <c r="I224" s="86"/>
      <c r="J224" s="86"/>
      <c r="K224" s="86"/>
      <c r="L224" s="86"/>
      <c r="M224" s="86"/>
    </row>
    <row r="225" spans="1:14">
      <c r="A225" s="72"/>
      <c r="B225" s="87"/>
      <c r="C225" s="87"/>
      <c r="D225" s="87"/>
      <c r="E225" s="87"/>
      <c r="F225" s="87"/>
      <c r="G225" s="87"/>
      <c r="H225" s="87"/>
      <c r="I225" s="87"/>
      <c r="J225" s="86"/>
      <c r="K225" s="86"/>
      <c r="L225" s="86"/>
      <c r="M225" s="86"/>
    </row>
    <row r="226" spans="1:14">
      <c r="A226" s="72"/>
      <c r="B226" s="87"/>
      <c r="C226" s="87"/>
      <c r="D226" s="87"/>
      <c r="E226" s="87"/>
      <c r="F226" s="87"/>
      <c r="G226" s="87"/>
      <c r="H226" s="87"/>
      <c r="I226" s="87"/>
      <c r="J226" s="87"/>
      <c r="K226" s="86"/>
      <c r="L226" s="86"/>
      <c r="M226" s="86"/>
    </row>
    <row r="227" spans="1:14">
      <c r="A227" s="72"/>
      <c r="B227" s="87"/>
      <c r="C227" s="87"/>
      <c r="D227" s="87"/>
      <c r="E227" s="87"/>
      <c r="F227" s="87"/>
      <c r="G227" s="87"/>
      <c r="H227" s="87"/>
      <c r="I227" s="87"/>
      <c r="J227" s="87"/>
      <c r="K227" s="87"/>
      <c r="L227" s="86"/>
      <c r="M227" s="86"/>
    </row>
    <row r="228" spans="1:14">
      <c r="A228" s="72"/>
      <c r="B228" s="87"/>
      <c r="C228" s="87"/>
      <c r="D228" s="87"/>
      <c r="E228" s="87"/>
      <c r="F228" s="87"/>
      <c r="G228" s="87"/>
      <c r="H228" s="87"/>
      <c r="I228" s="87"/>
      <c r="J228" s="87"/>
      <c r="K228" s="87"/>
      <c r="L228" s="87"/>
      <c r="M228" s="86"/>
    </row>
    <row r="229" spans="1:14">
      <c r="A229" s="72"/>
    </row>
    <row r="231" spans="1:14">
      <c r="A231" s="78"/>
    </row>
    <row r="232" spans="1:14">
      <c r="A232" s="44"/>
      <c r="B232" s="44"/>
      <c r="C232" s="44"/>
      <c r="D232" s="44"/>
      <c r="E232" s="44"/>
      <c r="F232" s="44"/>
      <c r="G232" s="44"/>
      <c r="H232" s="44"/>
      <c r="I232" s="44"/>
      <c r="J232" s="44"/>
      <c r="K232" s="44"/>
      <c r="L232" s="44"/>
      <c r="M232" s="44"/>
      <c r="N232" s="44"/>
    </row>
    <row r="233" spans="1:14">
      <c r="A233" s="60"/>
      <c r="B233" s="44"/>
      <c r="C233" s="44"/>
      <c r="D233" s="44"/>
      <c r="E233" s="44"/>
      <c r="F233" s="44"/>
      <c r="G233" s="44"/>
      <c r="H233" s="44"/>
      <c r="I233" s="44"/>
      <c r="J233" s="44"/>
      <c r="K233" s="44"/>
      <c r="L233" s="44"/>
      <c r="M233" s="44"/>
      <c r="N233" s="60"/>
    </row>
    <row r="234" spans="1:14">
      <c r="A234" s="72"/>
      <c r="B234" s="44"/>
      <c r="C234" s="44"/>
      <c r="D234" s="44"/>
      <c r="E234" s="44"/>
      <c r="F234" s="44"/>
      <c r="G234" s="44"/>
      <c r="H234" s="44"/>
      <c r="I234" s="44"/>
      <c r="J234" s="44"/>
      <c r="K234" s="44"/>
      <c r="L234" s="44"/>
      <c r="M234" s="44"/>
      <c r="N234" s="44"/>
    </row>
    <row r="235" spans="1:14">
      <c r="A235" s="72"/>
      <c r="B235" s="65"/>
      <c r="C235" s="65"/>
      <c r="D235" s="65"/>
      <c r="E235" s="65"/>
      <c r="F235" s="65"/>
      <c r="G235" s="65"/>
      <c r="H235" s="65"/>
      <c r="I235" s="65"/>
      <c r="J235" s="65"/>
      <c r="K235" s="65"/>
      <c r="L235" s="65"/>
      <c r="M235" s="65"/>
      <c r="N235" s="65"/>
    </row>
    <row r="236" spans="1:14">
      <c r="A236" s="72"/>
      <c r="B236" s="65"/>
      <c r="C236" s="65"/>
      <c r="D236" s="65"/>
      <c r="E236" s="65"/>
      <c r="F236" s="65"/>
      <c r="G236" s="65"/>
      <c r="H236" s="65"/>
      <c r="I236" s="65"/>
      <c r="J236" s="65"/>
      <c r="K236" s="65"/>
      <c r="L236" s="65"/>
      <c r="M236" s="65"/>
      <c r="N236" s="65"/>
    </row>
    <row r="237" spans="1:14">
      <c r="A237" s="72"/>
      <c r="B237" s="65"/>
      <c r="C237" s="65"/>
      <c r="D237" s="65"/>
      <c r="E237" s="65"/>
      <c r="F237" s="65"/>
      <c r="G237" s="65"/>
      <c r="H237" s="65"/>
      <c r="I237" s="65"/>
      <c r="J237" s="65"/>
      <c r="K237" s="65"/>
      <c r="L237" s="65"/>
      <c r="M237" s="65"/>
      <c r="N237" s="65"/>
    </row>
    <row r="238" spans="1:14">
      <c r="A238" s="72"/>
      <c r="B238" s="65"/>
      <c r="C238" s="65"/>
      <c r="D238" s="65"/>
      <c r="E238" s="65"/>
      <c r="F238" s="65"/>
      <c r="G238" s="65"/>
      <c r="H238" s="65"/>
      <c r="I238" s="65"/>
      <c r="J238" s="65"/>
      <c r="K238" s="65"/>
      <c r="L238" s="65"/>
      <c r="M238" s="65"/>
      <c r="N238" s="65"/>
    </row>
    <row r="239" spans="1:14">
      <c r="A239" s="72"/>
      <c r="B239" s="65"/>
      <c r="C239" s="65"/>
      <c r="D239" s="65"/>
      <c r="E239" s="65"/>
      <c r="F239" s="65"/>
      <c r="G239" s="65"/>
      <c r="H239" s="65"/>
      <c r="I239" s="65"/>
      <c r="J239" s="65"/>
      <c r="K239" s="65"/>
      <c r="L239" s="65"/>
      <c r="M239" s="65"/>
      <c r="N239" s="65"/>
    </row>
    <row r="240" spans="1:14">
      <c r="A240" s="72"/>
      <c r="B240" s="65"/>
      <c r="C240" s="65"/>
      <c r="D240" s="65"/>
      <c r="E240" s="65"/>
      <c r="F240" s="65"/>
      <c r="G240" s="65"/>
      <c r="H240" s="65"/>
      <c r="I240" s="65"/>
      <c r="J240" s="65"/>
      <c r="K240" s="65"/>
      <c r="L240" s="65"/>
      <c r="M240" s="65"/>
      <c r="N240" s="65"/>
    </row>
    <row r="241" spans="1:14">
      <c r="A241" s="72"/>
      <c r="B241" s="65"/>
      <c r="C241" s="65"/>
      <c r="D241" s="65"/>
      <c r="E241" s="65"/>
      <c r="F241" s="65"/>
      <c r="G241" s="65"/>
      <c r="H241" s="65"/>
      <c r="I241" s="65"/>
      <c r="J241" s="65"/>
      <c r="K241" s="65"/>
      <c r="L241" s="65"/>
      <c r="M241" s="65"/>
      <c r="N241" s="65"/>
    </row>
    <row r="242" spans="1:14">
      <c r="A242" s="72"/>
      <c r="B242" s="65"/>
      <c r="C242" s="65"/>
      <c r="D242" s="65"/>
      <c r="E242" s="65"/>
      <c r="F242" s="65"/>
      <c r="G242" s="65"/>
      <c r="H242" s="65"/>
      <c r="I242" s="65"/>
      <c r="J242" s="65"/>
      <c r="K242" s="65"/>
      <c r="L242" s="65"/>
      <c r="M242" s="65"/>
      <c r="N242" s="65"/>
    </row>
    <row r="243" spans="1:14">
      <c r="A243" s="72"/>
      <c r="B243" s="65"/>
      <c r="C243" s="65"/>
      <c r="D243" s="65"/>
      <c r="E243" s="65"/>
      <c r="F243" s="65"/>
      <c r="G243" s="65"/>
      <c r="H243" s="65"/>
      <c r="I243" s="65"/>
      <c r="J243" s="65"/>
      <c r="K243" s="65"/>
      <c r="L243" s="65"/>
      <c r="M243" s="65"/>
      <c r="N243" s="65"/>
    </row>
    <row r="244" spans="1:14">
      <c r="A244" s="72"/>
      <c r="B244" s="65"/>
      <c r="C244" s="65"/>
      <c r="D244" s="65"/>
      <c r="E244" s="65"/>
      <c r="F244" s="65"/>
      <c r="G244" s="65"/>
      <c r="H244" s="65"/>
      <c r="I244" s="65"/>
      <c r="J244" s="65"/>
      <c r="K244" s="65"/>
      <c r="L244" s="65"/>
      <c r="M244" s="65"/>
      <c r="N244" s="65"/>
    </row>
    <row r="245" spans="1:14">
      <c r="A245" s="72"/>
      <c r="B245" s="65"/>
      <c r="C245" s="65"/>
      <c r="D245" s="65"/>
      <c r="E245" s="65"/>
      <c r="F245" s="65"/>
      <c r="G245" s="65"/>
      <c r="H245" s="65"/>
      <c r="I245" s="65"/>
      <c r="J245" s="65"/>
      <c r="K245" s="65"/>
      <c r="L245" s="65"/>
      <c r="M245" s="65"/>
      <c r="N245" s="65"/>
    </row>
    <row r="246" spans="1:14">
      <c r="A246" s="72"/>
      <c r="B246" s="65"/>
      <c r="C246" s="65"/>
      <c r="D246" s="65"/>
      <c r="E246" s="65"/>
      <c r="F246" s="65"/>
      <c r="G246" s="65"/>
      <c r="H246" s="65"/>
      <c r="I246" s="65"/>
      <c r="J246" s="65"/>
      <c r="K246" s="65"/>
      <c r="L246" s="65"/>
      <c r="M246" s="65"/>
      <c r="N246" s="65"/>
    </row>
    <row r="247" spans="1:14">
      <c r="A247" s="72"/>
      <c r="B247" s="65"/>
      <c r="C247" s="65"/>
      <c r="D247" s="65"/>
      <c r="E247" s="65"/>
      <c r="F247" s="65"/>
      <c r="G247" s="65"/>
      <c r="H247" s="65"/>
      <c r="I247" s="65"/>
      <c r="J247" s="65"/>
      <c r="K247" s="65"/>
      <c r="L247" s="65"/>
      <c r="M247" s="65"/>
      <c r="N247" s="65"/>
    </row>
    <row r="248" spans="1:14">
      <c r="A248" s="44"/>
      <c r="B248" s="44"/>
      <c r="C248" s="44"/>
      <c r="D248" s="44"/>
      <c r="E248" s="44"/>
      <c r="F248" s="44"/>
      <c r="G248" s="44"/>
      <c r="H248" s="44"/>
      <c r="I248" s="44"/>
      <c r="J248" s="44"/>
      <c r="K248" s="44"/>
      <c r="L248" s="44"/>
      <c r="M248" s="44"/>
      <c r="N248" s="44"/>
    </row>
    <row r="249" spans="1:14">
      <c r="A249" s="78"/>
    </row>
    <row r="250" spans="1:14">
      <c r="A250" s="44"/>
      <c r="B250" s="44"/>
      <c r="C250" s="44"/>
      <c r="D250" s="44"/>
      <c r="E250" s="44"/>
      <c r="F250" s="44"/>
      <c r="G250" s="44"/>
      <c r="H250" s="44"/>
      <c r="I250" s="44"/>
      <c r="J250" s="44"/>
      <c r="K250" s="44"/>
      <c r="L250" s="44"/>
      <c r="M250" s="44"/>
      <c r="N250" s="44"/>
    </row>
    <row r="251" spans="1:14">
      <c r="A251" s="60"/>
      <c r="B251" s="44"/>
      <c r="C251" s="44"/>
      <c r="D251" s="44"/>
      <c r="E251" s="44"/>
      <c r="F251" s="44"/>
      <c r="G251" s="44"/>
      <c r="H251" s="44"/>
      <c r="I251" s="44"/>
      <c r="J251" s="44"/>
      <c r="K251" s="44"/>
      <c r="L251" s="44"/>
      <c r="M251" s="44"/>
      <c r="N251" s="60"/>
    </row>
    <row r="252" spans="1:14">
      <c r="A252" s="72"/>
      <c r="B252" s="44"/>
      <c r="C252" s="44"/>
      <c r="D252" s="44"/>
      <c r="E252" s="44"/>
      <c r="F252" s="44"/>
      <c r="G252" s="44"/>
      <c r="H252" s="44"/>
      <c r="I252" s="44"/>
      <c r="J252" s="44"/>
      <c r="K252" s="44"/>
      <c r="L252" s="44"/>
      <c r="M252" s="44"/>
      <c r="N252" s="44"/>
    </row>
    <row r="253" spans="1:14">
      <c r="A253" s="72"/>
      <c r="B253" s="65"/>
      <c r="C253" s="65"/>
      <c r="D253" s="65"/>
      <c r="E253" s="65"/>
      <c r="F253" s="65"/>
      <c r="G253" s="65"/>
      <c r="H253" s="65"/>
      <c r="I253" s="65"/>
      <c r="J253" s="65"/>
      <c r="K253" s="65"/>
      <c r="L253" s="65"/>
      <c r="M253" s="65"/>
      <c r="N253" s="65"/>
    </row>
    <row r="254" spans="1:14">
      <c r="A254" s="72"/>
      <c r="B254" s="44"/>
      <c r="C254" s="65"/>
      <c r="D254" s="65"/>
      <c r="E254" s="65"/>
      <c r="F254" s="65"/>
      <c r="G254" s="65"/>
      <c r="H254" s="65"/>
      <c r="I254" s="65"/>
      <c r="J254" s="65"/>
      <c r="K254" s="65"/>
      <c r="L254" s="65"/>
      <c r="M254" s="65"/>
      <c r="N254" s="65"/>
    </row>
    <row r="255" spans="1:14">
      <c r="A255" s="72"/>
      <c r="B255" s="44"/>
      <c r="C255" s="44"/>
      <c r="D255" s="65"/>
      <c r="E255" s="65"/>
      <c r="F255" s="65"/>
      <c r="G255" s="65"/>
      <c r="H255" s="65"/>
      <c r="I255" s="65"/>
      <c r="J255" s="65"/>
      <c r="K255" s="65"/>
      <c r="L255" s="65"/>
      <c r="M255" s="65"/>
      <c r="N255" s="65"/>
    </row>
    <row r="256" spans="1:14">
      <c r="A256" s="72"/>
      <c r="B256" s="44"/>
      <c r="C256" s="44"/>
      <c r="D256" s="44"/>
      <c r="E256" s="65"/>
      <c r="F256" s="65"/>
      <c r="G256" s="65"/>
      <c r="H256" s="65"/>
      <c r="I256" s="65"/>
      <c r="J256" s="65"/>
      <c r="K256" s="65"/>
      <c r="L256" s="65"/>
      <c r="M256" s="65"/>
      <c r="N256" s="65"/>
    </row>
    <row r="257" spans="1:14">
      <c r="A257" s="72"/>
      <c r="B257" s="44"/>
      <c r="C257" s="44"/>
      <c r="D257" s="44"/>
      <c r="E257" s="44"/>
      <c r="F257" s="65"/>
      <c r="G257" s="65"/>
      <c r="H257" s="65"/>
      <c r="I257" s="65"/>
      <c r="J257" s="65"/>
      <c r="K257" s="65"/>
      <c r="L257" s="65"/>
      <c r="M257" s="65"/>
      <c r="N257" s="65"/>
    </row>
    <row r="258" spans="1:14">
      <c r="A258" s="72"/>
      <c r="B258" s="44"/>
      <c r="C258" s="44"/>
      <c r="D258" s="44"/>
      <c r="E258" s="44"/>
      <c r="F258" s="44"/>
      <c r="G258" s="65"/>
      <c r="H258" s="65"/>
      <c r="I258" s="65"/>
      <c r="J258" s="65"/>
      <c r="K258" s="65"/>
      <c r="L258" s="65"/>
      <c r="M258" s="65"/>
      <c r="N258" s="65"/>
    </row>
    <row r="259" spans="1:14">
      <c r="A259" s="72"/>
      <c r="B259" s="44"/>
      <c r="C259" s="44"/>
      <c r="D259" s="44"/>
      <c r="E259" s="44"/>
      <c r="F259" s="44"/>
      <c r="G259" s="44"/>
      <c r="H259" s="65"/>
      <c r="I259" s="65"/>
      <c r="J259" s="65"/>
      <c r="K259" s="65"/>
      <c r="L259" s="65"/>
      <c r="M259" s="65"/>
      <c r="N259" s="65"/>
    </row>
    <row r="260" spans="1:14">
      <c r="A260" s="72"/>
      <c r="B260" s="44"/>
      <c r="C260" s="44"/>
      <c r="D260" s="44"/>
      <c r="E260" s="44"/>
      <c r="F260" s="44"/>
      <c r="G260" s="44"/>
      <c r="H260" s="44"/>
      <c r="I260" s="65"/>
      <c r="J260" s="65"/>
      <c r="K260" s="65"/>
      <c r="L260" s="65"/>
      <c r="M260" s="65"/>
      <c r="N260" s="65"/>
    </row>
    <row r="261" spans="1:14">
      <c r="A261" s="72"/>
      <c r="B261" s="44"/>
      <c r="C261" s="44"/>
      <c r="D261" s="44"/>
      <c r="E261" s="44"/>
      <c r="F261" s="44"/>
      <c r="G261" s="44"/>
      <c r="H261" s="44"/>
      <c r="I261" s="44"/>
      <c r="J261" s="65"/>
      <c r="K261" s="65"/>
      <c r="L261" s="65"/>
      <c r="M261" s="65"/>
      <c r="N261" s="65"/>
    </row>
    <row r="262" spans="1:14">
      <c r="A262" s="72"/>
      <c r="B262" s="44"/>
      <c r="C262" s="44"/>
      <c r="D262" s="44"/>
      <c r="E262" s="44"/>
      <c r="F262" s="44"/>
      <c r="G262" s="44"/>
      <c r="H262" s="44"/>
      <c r="I262" s="44"/>
      <c r="J262" s="44"/>
      <c r="K262" s="65"/>
      <c r="L262" s="65"/>
      <c r="M262" s="65"/>
      <c r="N262" s="65"/>
    </row>
    <row r="263" spans="1:14">
      <c r="A263" s="72"/>
      <c r="B263" s="44"/>
      <c r="C263" s="44"/>
      <c r="D263" s="44"/>
      <c r="E263" s="44"/>
      <c r="F263" s="44"/>
      <c r="G263" s="44"/>
      <c r="H263" s="44"/>
      <c r="I263" s="44"/>
      <c r="J263" s="44"/>
      <c r="K263" s="44"/>
      <c r="L263" s="65"/>
      <c r="M263" s="65"/>
      <c r="N263" s="65"/>
    </row>
    <row r="264" spans="1:14">
      <c r="A264" s="72"/>
      <c r="B264" s="44"/>
      <c r="C264" s="44"/>
      <c r="D264" s="44"/>
      <c r="E264" s="44"/>
      <c r="F264" s="44"/>
      <c r="G264" s="44"/>
      <c r="H264" s="44"/>
      <c r="I264" s="44"/>
      <c r="J264" s="44"/>
      <c r="K264" s="44"/>
      <c r="L264" s="44"/>
      <c r="M264" s="65"/>
      <c r="N264" s="65"/>
    </row>
    <row r="265" spans="1:14">
      <c r="A265" s="72"/>
      <c r="B265" s="44"/>
      <c r="C265" s="44"/>
      <c r="D265" s="44"/>
      <c r="E265" s="44"/>
      <c r="F265" s="44"/>
      <c r="G265" s="44"/>
      <c r="H265" s="44"/>
      <c r="I265" s="44"/>
      <c r="J265" s="44"/>
      <c r="K265" s="44"/>
      <c r="L265" s="44"/>
      <c r="M265" s="44"/>
      <c r="N265" s="65"/>
    </row>
    <row r="266" spans="1:14">
      <c r="A266" s="88"/>
    </row>
    <row r="268" spans="1:14">
      <c r="A268" s="78"/>
      <c r="B268" s="44"/>
      <c r="C268" s="44"/>
      <c r="D268" s="44"/>
      <c r="E268" s="44"/>
      <c r="F268" s="44"/>
      <c r="G268" s="44"/>
      <c r="H268" s="44"/>
      <c r="I268" s="44"/>
      <c r="J268" s="44"/>
      <c r="K268" s="44"/>
      <c r="L268" s="44"/>
      <c r="M268" s="44"/>
      <c r="N268" s="44"/>
    </row>
    <row r="269" spans="1:14">
      <c r="A269" s="60"/>
      <c r="B269" s="44"/>
      <c r="C269" s="44"/>
      <c r="D269" s="44"/>
      <c r="E269" s="44"/>
      <c r="F269" s="44"/>
      <c r="G269" s="44"/>
      <c r="H269" s="44"/>
      <c r="I269" s="44"/>
      <c r="J269" s="44"/>
      <c r="K269" s="44"/>
      <c r="L269" s="44"/>
      <c r="M269" s="44"/>
      <c r="N269" s="60"/>
    </row>
    <row r="270" spans="1:14">
      <c r="A270" s="72"/>
      <c r="B270" s="44"/>
      <c r="C270" s="44"/>
      <c r="D270" s="44"/>
      <c r="E270" s="44"/>
      <c r="F270" s="44"/>
      <c r="G270" s="44"/>
      <c r="H270" s="44"/>
      <c r="I270" s="44"/>
      <c r="J270" s="44"/>
      <c r="K270" s="44"/>
      <c r="L270" s="44"/>
      <c r="M270" s="44"/>
      <c r="N270" s="44"/>
    </row>
    <row r="271" spans="1:14">
      <c r="A271" s="72"/>
      <c r="B271" s="65"/>
      <c r="C271" s="65"/>
      <c r="D271" s="65"/>
      <c r="E271" s="65"/>
      <c r="F271" s="65"/>
      <c r="G271" s="65"/>
      <c r="H271" s="65"/>
      <c r="I271" s="65"/>
      <c r="J271" s="65"/>
      <c r="K271" s="65"/>
      <c r="L271" s="65"/>
      <c r="M271" s="65"/>
      <c r="N271" s="65"/>
    </row>
    <row r="272" spans="1:14">
      <c r="A272" s="72"/>
      <c r="B272" s="44"/>
      <c r="C272" s="65"/>
      <c r="D272" s="65"/>
      <c r="E272" s="65"/>
      <c r="F272" s="65"/>
      <c r="G272" s="65"/>
      <c r="H272" s="65"/>
      <c r="I272" s="65"/>
      <c r="J272" s="65"/>
      <c r="K272" s="65"/>
      <c r="L272" s="65"/>
      <c r="M272" s="65"/>
      <c r="N272" s="65"/>
    </row>
    <row r="273" spans="1:14">
      <c r="A273" s="72"/>
      <c r="B273" s="44"/>
      <c r="C273" s="44"/>
      <c r="D273" s="65"/>
      <c r="E273" s="65"/>
      <c r="F273" s="65"/>
      <c r="G273" s="65"/>
      <c r="H273" s="65"/>
      <c r="I273" s="65"/>
      <c r="J273" s="65"/>
      <c r="K273" s="65"/>
      <c r="L273" s="65"/>
      <c r="M273" s="65"/>
      <c r="N273" s="65"/>
    </row>
    <row r="274" spans="1:14">
      <c r="A274" s="72"/>
      <c r="B274" s="44"/>
      <c r="C274" s="44"/>
      <c r="D274" s="44"/>
      <c r="E274" s="65"/>
      <c r="F274" s="65"/>
      <c r="G274" s="65"/>
      <c r="H274" s="65"/>
      <c r="I274" s="65"/>
      <c r="J274" s="65"/>
      <c r="K274" s="65"/>
      <c r="L274" s="65"/>
      <c r="M274" s="65"/>
      <c r="N274" s="65"/>
    </row>
    <row r="275" spans="1:14">
      <c r="A275" s="72"/>
      <c r="B275" s="44"/>
      <c r="C275" s="44"/>
      <c r="D275" s="44"/>
      <c r="E275" s="44"/>
      <c r="F275" s="65"/>
      <c r="G275" s="65"/>
      <c r="H275" s="65"/>
      <c r="I275" s="65"/>
      <c r="J275" s="65"/>
      <c r="K275" s="65"/>
      <c r="L275" s="65"/>
      <c r="M275" s="65"/>
      <c r="N275" s="65"/>
    </row>
    <row r="276" spans="1:14">
      <c r="A276" s="72"/>
      <c r="B276" s="44"/>
      <c r="C276" s="44"/>
      <c r="D276" s="44"/>
      <c r="E276" s="44"/>
      <c r="F276" s="44"/>
      <c r="G276" s="65"/>
      <c r="H276" s="65"/>
      <c r="I276" s="65"/>
      <c r="J276" s="65"/>
      <c r="K276" s="65"/>
      <c r="L276" s="65"/>
      <c r="M276" s="65"/>
      <c r="N276" s="65"/>
    </row>
    <row r="277" spans="1:14">
      <c r="A277" s="72"/>
      <c r="B277" s="44"/>
      <c r="C277" s="44"/>
      <c r="D277" s="44"/>
      <c r="E277" s="44"/>
      <c r="F277" s="44"/>
      <c r="G277" s="44"/>
      <c r="H277" s="65"/>
      <c r="I277" s="65"/>
      <c r="J277" s="65"/>
      <c r="K277" s="65"/>
      <c r="L277" s="65"/>
      <c r="M277" s="65"/>
      <c r="N277" s="65"/>
    </row>
    <row r="278" spans="1:14">
      <c r="A278" s="72"/>
      <c r="B278" s="44"/>
      <c r="C278" s="44"/>
      <c r="D278" s="44"/>
      <c r="E278" s="44"/>
      <c r="F278" s="44"/>
      <c r="G278" s="44"/>
      <c r="H278" s="44"/>
      <c r="I278" s="65"/>
      <c r="J278" s="65"/>
      <c r="K278" s="65"/>
      <c r="L278" s="65"/>
      <c r="M278" s="65"/>
      <c r="N278" s="65"/>
    </row>
    <row r="279" spans="1:14">
      <c r="A279" s="72"/>
      <c r="B279" s="44"/>
      <c r="C279" s="44"/>
      <c r="D279" s="44"/>
      <c r="E279" s="44"/>
      <c r="F279" s="44"/>
      <c r="G279" s="44"/>
      <c r="H279" s="44"/>
      <c r="I279" s="44"/>
      <c r="J279" s="65"/>
      <c r="K279" s="65"/>
      <c r="L279" s="65"/>
      <c r="M279" s="65"/>
      <c r="N279" s="65"/>
    </row>
    <row r="280" spans="1:14">
      <c r="A280" s="72"/>
      <c r="B280" s="44"/>
      <c r="C280" s="44"/>
      <c r="D280" s="44"/>
      <c r="E280" s="44"/>
      <c r="F280" s="44"/>
      <c r="G280" s="44"/>
      <c r="H280" s="44"/>
      <c r="I280" s="44"/>
      <c r="J280" s="44"/>
      <c r="K280" s="65"/>
      <c r="L280" s="65"/>
      <c r="M280" s="65"/>
      <c r="N280" s="65"/>
    </row>
    <row r="281" spans="1:14">
      <c r="A281" s="72"/>
      <c r="B281" s="44"/>
      <c r="C281" s="44"/>
      <c r="D281" s="44"/>
      <c r="E281" s="44"/>
      <c r="F281" s="44"/>
      <c r="G281" s="44"/>
      <c r="H281" s="44"/>
      <c r="I281" s="44"/>
      <c r="J281" s="44"/>
      <c r="K281" s="44"/>
      <c r="L281" s="65"/>
      <c r="M281" s="65"/>
      <c r="N281" s="65"/>
    </row>
    <row r="282" spans="1:14">
      <c r="A282" s="72"/>
      <c r="B282" s="44"/>
      <c r="C282" s="44"/>
      <c r="D282" s="44"/>
      <c r="E282" s="44"/>
      <c r="F282" s="44"/>
      <c r="G282" s="44"/>
      <c r="H282" s="44"/>
      <c r="I282" s="44"/>
      <c r="J282" s="44"/>
      <c r="K282" s="44"/>
      <c r="L282" s="44"/>
      <c r="M282" s="65"/>
      <c r="N282" s="65"/>
    </row>
    <row r="283" spans="1:14">
      <c r="A283" s="72"/>
      <c r="B283" s="44"/>
      <c r="C283" s="44"/>
      <c r="D283" s="44"/>
      <c r="E283" s="44"/>
      <c r="F283" s="44"/>
      <c r="G283" s="44"/>
      <c r="H283" s="44"/>
      <c r="I283" s="44"/>
      <c r="J283" s="44"/>
      <c r="K283" s="44"/>
      <c r="L283" s="44"/>
      <c r="M283" s="44"/>
      <c r="N283" s="65"/>
    </row>
    <row r="286" spans="1:14">
      <c r="A286" s="78"/>
      <c r="C286" s="44"/>
      <c r="D286" s="44"/>
      <c r="E286" s="44"/>
      <c r="F286" s="44"/>
      <c r="G286" s="44"/>
      <c r="H286" s="44"/>
      <c r="I286" s="44"/>
      <c r="J286" s="44"/>
      <c r="K286" s="44"/>
      <c r="L286" s="44"/>
      <c r="M286" s="44"/>
      <c r="N286" s="60"/>
    </row>
    <row r="287" spans="1:14">
      <c r="A287" s="79"/>
      <c r="B287" s="44"/>
      <c r="C287" s="44"/>
      <c r="D287" s="44"/>
      <c r="E287" s="44"/>
      <c r="F287" s="44"/>
      <c r="G287" s="44"/>
      <c r="H287" s="44"/>
      <c r="I287" s="44"/>
      <c r="J287" s="44"/>
      <c r="K287" s="44"/>
      <c r="L287" s="44"/>
      <c r="M287" s="44"/>
      <c r="N287" s="44"/>
    </row>
    <row r="288" spans="1:14">
      <c r="A288" s="72"/>
      <c r="B288" s="44"/>
      <c r="C288" s="44"/>
      <c r="D288" s="44"/>
      <c r="E288" s="44"/>
      <c r="F288" s="44"/>
      <c r="G288" s="44"/>
      <c r="H288" s="44"/>
      <c r="I288" s="44"/>
      <c r="J288" s="44"/>
      <c r="K288" s="44"/>
      <c r="L288" s="44"/>
      <c r="M288" s="44"/>
      <c r="N288" s="44"/>
    </row>
    <row r="289" spans="1:14">
      <c r="A289" s="72"/>
      <c r="B289" s="60"/>
      <c r="C289" s="60"/>
      <c r="D289" s="60"/>
      <c r="E289" s="60"/>
      <c r="F289" s="60"/>
      <c r="G289" s="60"/>
      <c r="H289" s="60"/>
      <c r="I289" s="60"/>
      <c r="J289" s="60"/>
      <c r="K289" s="60"/>
      <c r="L289" s="60"/>
      <c r="M289" s="60"/>
      <c r="N289" s="60"/>
    </row>
    <row r="290" spans="1:14">
      <c r="A290" s="72"/>
      <c r="B290" s="60"/>
      <c r="C290" s="60"/>
      <c r="D290" s="60"/>
      <c r="E290" s="60"/>
      <c r="F290" s="60"/>
      <c r="G290" s="60"/>
      <c r="H290" s="60"/>
      <c r="I290" s="60"/>
      <c r="J290" s="60"/>
      <c r="K290" s="60"/>
      <c r="L290" s="60"/>
      <c r="M290" s="60"/>
      <c r="N290" s="60"/>
    </row>
    <row r="291" spans="1:14">
      <c r="A291" s="72"/>
      <c r="B291" s="60"/>
      <c r="C291" s="60"/>
      <c r="D291" s="60"/>
      <c r="E291" s="60"/>
      <c r="F291" s="60"/>
      <c r="G291" s="60"/>
      <c r="H291" s="60"/>
      <c r="I291" s="60"/>
      <c r="J291" s="60"/>
      <c r="K291" s="60"/>
      <c r="L291" s="60"/>
      <c r="M291" s="60"/>
      <c r="N291" s="60"/>
    </row>
    <row r="292" spans="1:14">
      <c r="A292" s="72"/>
      <c r="B292" s="60"/>
      <c r="C292" s="60"/>
      <c r="D292" s="60"/>
      <c r="E292" s="60"/>
      <c r="F292" s="60"/>
      <c r="G292" s="60"/>
      <c r="H292" s="60"/>
      <c r="I292" s="60"/>
      <c r="J292" s="60"/>
      <c r="K292" s="60"/>
      <c r="L292" s="60"/>
      <c r="M292" s="60"/>
      <c r="N292" s="60"/>
    </row>
    <row r="293" spans="1:14">
      <c r="A293" s="72"/>
      <c r="B293" s="60"/>
      <c r="C293" s="60"/>
      <c r="D293" s="60"/>
      <c r="E293" s="60"/>
      <c r="F293" s="60"/>
      <c r="G293" s="60"/>
      <c r="H293" s="60"/>
      <c r="I293" s="60"/>
      <c r="J293" s="60"/>
      <c r="K293" s="60"/>
      <c r="L293" s="60"/>
      <c r="M293" s="60"/>
      <c r="N293" s="60"/>
    </row>
    <row r="294" spans="1:14">
      <c r="A294" s="72"/>
      <c r="B294" s="60"/>
      <c r="C294" s="60"/>
      <c r="D294" s="60"/>
      <c r="E294" s="60"/>
      <c r="F294" s="60"/>
      <c r="G294" s="60"/>
      <c r="H294" s="60"/>
      <c r="I294" s="60"/>
      <c r="J294" s="60"/>
      <c r="K294" s="60"/>
      <c r="L294" s="60"/>
      <c r="M294" s="60"/>
      <c r="N294" s="60"/>
    </row>
    <row r="295" spans="1:14">
      <c r="A295" s="72"/>
      <c r="B295" s="60"/>
      <c r="C295" s="60"/>
      <c r="D295" s="60"/>
      <c r="E295" s="60"/>
      <c r="F295" s="60"/>
      <c r="G295" s="60"/>
      <c r="H295" s="60"/>
      <c r="I295" s="60"/>
      <c r="J295" s="60"/>
      <c r="K295" s="60"/>
      <c r="L295" s="60"/>
      <c r="M295" s="60"/>
      <c r="N295" s="60"/>
    </row>
    <row r="296" spans="1:14">
      <c r="A296" s="72"/>
      <c r="B296" s="60"/>
      <c r="C296" s="60"/>
      <c r="D296" s="60"/>
      <c r="E296" s="60"/>
      <c r="F296" s="60"/>
      <c r="G296" s="60"/>
      <c r="H296" s="60"/>
      <c r="I296" s="60"/>
      <c r="J296" s="60"/>
      <c r="K296" s="60"/>
      <c r="L296" s="60"/>
      <c r="M296" s="60"/>
      <c r="N296" s="60"/>
    </row>
    <row r="297" spans="1:14">
      <c r="A297" s="72"/>
      <c r="B297" s="60"/>
      <c r="C297" s="60"/>
      <c r="D297" s="60"/>
      <c r="E297" s="60"/>
      <c r="F297" s="60"/>
      <c r="G297" s="60"/>
      <c r="H297" s="60"/>
      <c r="I297" s="60"/>
      <c r="J297" s="60"/>
      <c r="K297" s="60"/>
      <c r="L297" s="60"/>
      <c r="M297" s="60"/>
      <c r="N297" s="60"/>
    </row>
    <row r="298" spans="1:14">
      <c r="A298" s="72"/>
      <c r="B298" s="60"/>
      <c r="C298" s="60"/>
      <c r="D298" s="60"/>
      <c r="E298" s="60"/>
      <c r="F298" s="60"/>
      <c r="G298" s="60"/>
      <c r="H298" s="60"/>
      <c r="I298" s="60"/>
      <c r="J298" s="60"/>
      <c r="K298" s="60"/>
      <c r="L298" s="60"/>
      <c r="M298" s="60"/>
      <c r="N298" s="60"/>
    </row>
    <row r="299" spans="1:14">
      <c r="A299" s="72"/>
      <c r="B299" s="60"/>
      <c r="C299" s="60"/>
      <c r="D299" s="60"/>
      <c r="E299" s="60"/>
      <c r="F299" s="60"/>
      <c r="G299" s="60"/>
      <c r="H299" s="60"/>
      <c r="I299" s="60"/>
      <c r="J299" s="60"/>
      <c r="K299" s="60"/>
      <c r="L299" s="60"/>
      <c r="M299" s="60"/>
      <c r="N299" s="60"/>
    </row>
    <row r="300" spans="1:14">
      <c r="A300" s="72"/>
      <c r="B300" s="60"/>
      <c r="C300" s="60"/>
      <c r="D300" s="60"/>
      <c r="E300" s="60"/>
      <c r="F300" s="60"/>
      <c r="G300" s="60"/>
      <c r="H300" s="60"/>
      <c r="I300" s="60"/>
      <c r="J300" s="60"/>
      <c r="K300" s="60"/>
      <c r="L300" s="60"/>
      <c r="M300" s="60"/>
      <c r="N300" s="60"/>
    </row>
    <row r="301" spans="1:14">
      <c r="A301" s="72"/>
      <c r="B301" s="60"/>
      <c r="C301" s="60"/>
      <c r="D301" s="60"/>
      <c r="E301" s="60"/>
      <c r="F301" s="60"/>
      <c r="G301" s="60"/>
      <c r="H301" s="60"/>
      <c r="I301" s="60"/>
      <c r="J301" s="60"/>
      <c r="K301" s="60"/>
      <c r="L301" s="60"/>
      <c r="M301" s="60"/>
      <c r="N301" s="60"/>
    </row>
    <row r="306" spans="1:13">
      <c r="B306" s="74"/>
    </row>
    <row r="307" spans="1:13">
      <c r="B307" s="44"/>
      <c r="C307" s="44"/>
      <c r="D307" s="44"/>
      <c r="E307" s="44"/>
      <c r="F307" s="44"/>
      <c r="G307" s="44"/>
      <c r="H307" s="44"/>
      <c r="I307" s="44"/>
      <c r="J307" s="44"/>
      <c r="K307" s="44"/>
      <c r="L307" s="44"/>
      <c r="M307" s="44"/>
    </row>
    <row r="308" spans="1:13">
      <c r="A308" s="78"/>
      <c r="B308" s="44"/>
      <c r="C308" s="44"/>
      <c r="D308" s="44"/>
      <c r="E308" s="44"/>
      <c r="F308" s="44"/>
      <c r="G308" s="44"/>
      <c r="H308" s="44"/>
      <c r="I308" s="44"/>
      <c r="J308" s="44"/>
      <c r="K308" s="44"/>
      <c r="L308" s="44"/>
      <c r="M308" s="44"/>
    </row>
    <row r="309" spans="1:13">
      <c r="A309" s="72"/>
      <c r="B309" s="44"/>
      <c r="C309" s="44"/>
      <c r="D309" s="44"/>
      <c r="E309" s="44"/>
      <c r="F309" s="44"/>
      <c r="G309" s="44"/>
      <c r="H309" s="44"/>
      <c r="I309" s="44"/>
      <c r="J309" s="44"/>
      <c r="K309" s="44"/>
      <c r="L309" s="44"/>
      <c r="M309" s="44"/>
    </row>
    <row r="310" spans="1:13">
      <c r="A310" s="72"/>
      <c r="B310" s="83"/>
      <c r="C310" s="83"/>
      <c r="D310" s="83"/>
      <c r="E310" s="83"/>
      <c r="F310" s="83"/>
      <c r="G310" s="83"/>
      <c r="H310" s="83"/>
      <c r="I310" s="83"/>
      <c r="J310" s="83"/>
      <c r="K310" s="83"/>
      <c r="L310" s="83"/>
      <c r="M310" s="83"/>
    </row>
    <row r="311" spans="1:13">
      <c r="A311" s="72"/>
      <c r="B311" s="44"/>
      <c r="C311" s="83"/>
      <c r="D311" s="83"/>
      <c r="E311" s="83"/>
      <c r="F311" s="83"/>
      <c r="G311" s="83"/>
      <c r="H311" s="83"/>
      <c r="I311" s="83"/>
      <c r="J311" s="83"/>
      <c r="K311" s="83"/>
      <c r="L311" s="83"/>
      <c r="M311" s="83"/>
    </row>
    <row r="312" spans="1:13">
      <c r="A312" s="72"/>
      <c r="B312" s="44"/>
      <c r="C312" s="44"/>
      <c r="D312" s="83"/>
      <c r="E312" s="83"/>
      <c r="F312" s="83"/>
      <c r="G312" s="83"/>
      <c r="H312" s="83"/>
      <c r="I312" s="83"/>
      <c r="J312" s="83"/>
      <c r="K312" s="83"/>
      <c r="L312" s="83"/>
      <c r="M312" s="83"/>
    </row>
    <row r="313" spans="1:13">
      <c r="A313" s="72"/>
      <c r="B313" s="44"/>
      <c r="C313" s="44"/>
      <c r="D313" s="44"/>
      <c r="E313" s="83"/>
      <c r="F313" s="83"/>
      <c r="G313" s="83"/>
      <c r="H313" s="83"/>
      <c r="I313" s="83"/>
      <c r="J313" s="83"/>
      <c r="K313" s="83"/>
      <c r="L313" s="83"/>
      <c r="M313" s="83"/>
    </row>
    <row r="314" spans="1:13">
      <c r="A314" s="72"/>
      <c r="B314" s="44"/>
      <c r="C314" s="44"/>
      <c r="D314" s="44"/>
      <c r="E314" s="44"/>
      <c r="F314" s="83"/>
      <c r="G314" s="83"/>
      <c r="H314" s="83"/>
      <c r="I314" s="83"/>
      <c r="J314" s="83"/>
      <c r="K314" s="83"/>
      <c r="L314" s="83"/>
      <c r="M314" s="83"/>
    </row>
    <row r="315" spans="1:13">
      <c r="A315" s="72"/>
      <c r="B315" s="44"/>
      <c r="C315" s="44"/>
      <c r="D315" s="44"/>
      <c r="E315" s="44"/>
      <c r="F315" s="44"/>
      <c r="G315" s="83"/>
      <c r="H315" s="83"/>
      <c r="I315" s="83"/>
      <c r="J315" s="83"/>
      <c r="K315" s="83"/>
      <c r="L315" s="83"/>
      <c r="M315" s="83"/>
    </row>
    <row r="316" spans="1:13">
      <c r="A316" s="72"/>
      <c r="B316" s="44"/>
      <c r="C316" s="44"/>
      <c r="D316" s="44"/>
      <c r="E316" s="44"/>
      <c r="F316" s="44"/>
      <c r="G316" s="44"/>
      <c r="H316" s="83"/>
      <c r="I316" s="83"/>
      <c r="J316" s="83"/>
      <c r="K316" s="83"/>
      <c r="L316" s="83"/>
      <c r="M316" s="83"/>
    </row>
    <row r="317" spans="1:13">
      <c r="A317" s="72"/>
      <c r="B317" s="44"/>
      <c r="C317" s="44"/>
      <c r="D317" s="44"/>
      <c r="E317" s="44"/>
      <c r="F317" s="44"/>
      <c r="G317" s="44"/>
      <c r="H317" s="44"/>
      <c r="I317" s="83"/>
      <c r="J317" s="83"/>
      <c r="K317" s="83"/>
      <c r="L317" s="83"/>
      <c r="M317" s="83"/>
    </row>
    <row r="318" spans="1:13">
      <c r="A318" s="72"/>
      <c r="B318" s="44"/>
      <c r="C318" s="44"/>
      <c r="D318" s="44"/>
      <c r="E318" s="44"/>
      <c r="F318" s="44"/>
      <c r="G318" s="44"/>
      <c r="H318" s="44"/>
      <c r="I318" s="44"/>
      <c r="J318" s="83"/>
      <c r="K318" s="83"/>
      <c r="L318" s="83"/>
      <c r="M318" s="83"/>
    </row>
    <row r="319" spans="1:13">
      <c r="A319" s="72"/>
      <c r="B319" s="44"/>
      <c r="C319" s="44"/>
      <c r="D319" s="44"/>
      <c r="E319" s="44"/>
      <c r="F319" s="44"/>
      <c r="G319" s="44"/>
      <c r="H319" s="44"/>
      <c r="I319" s="44"/>
      <c r="J319" s="60"/>
      <c r="K319" s="83"/>
      <c r="L319" s="83"/>
      <c r="M319" s="83"/>
    </row>
    <row r="320" spans="1:13">
      <c r="A320" s="72"/>
      <c r="B320" s="44"/>
      <c r="C320" s="44"/>
      <c r="D320" s="44"/>
      <c r="E320" s="44"/>
      <c r="F320" s="44"/>
      <c r="G320" s="44"/>
      <c r="H320" s="44"/>
      <c r="I320" s="44"/>
      <c r="J320" s="60"/>
      <c r="K320" s="60"/>
      <c r="L320" s="83"/>
      <c r="M320" s="83"/>
    </row>
    <row r="321" spans="1:13">
      <c r="A321" s="72"/>
      <c r="B321" s="44"/>
      <c r="C321" s="44"/>
      <c r="D321" s="44"/>
      <c r="E321" s="44"/>
      <c r="F321" s="44"/>
      <c r="G321" s="44"/>
      <c r="H321" s="44"/>
      <c r="I321" s="44"/>
      <c r="J321" s="60"/>
      <c r="K321" s="60"/>
      <c r="L321" s="60"/>
      <c r="M321" s="83"/>
    </row>
    <row r="322" spans="1:13">
      <c r="A322" s="72"/>
    </row>
    <row r="324" spans="1:13">
      <c r="B324" s="44"/>
      <c r="C324" s="44"/>
      <c r="D324" s="44"/>
      <c r="E324" s="44"/>
      <c r="F324" s="44"/>
      <c r="G324" s="44"/>
      <c r="H324" s="44"/>
      <c r="I324" s="44"/>
      <c r="J324" s="44"/>
      <c r="K324" s="44"/>
      <c r="L324" s="44"/>
      <c r="M324" s="44"/>
    </row>
    <row r="325" spans="1:13">
      <c r="A325" s="78"/>
      <c r="B325" s="44"/>
      <c r="C325" s="44"/>
      <c r="D325" s="44"/>
      <c r="E325" s="44"/>
      <c r="F325" s="44"/>
      <c r="G325" s="44"/>
      <c r="H325" s="44"/>
      <c r="I325" s="44"/>
      <c r="J325" s="44"/>
      <c r="K325" s="44"/>
      <c r="L325" s="44"/>
      <c r="M325" s="44"/>
    </row>
    <row r="326" spans="1:13">
      <c r="A326" s="72"/>
      <c r="B326" s="44"/>
      <c r="C326" s="44"/>
      <c r="D326" s="44"/>
      <c r="E326" s="44"/>
      <c r="F326" s="44"/>
      <c r="G326" s="44"/>
      <c r="H326" s="44"/>
      <c r="I326" s="44"/>
      <c r="J326" s="44"/>
      <c r="K326" s="44"/>
      <c r="L326" s="44"/>
      <c r="M326" s="44"/>
    </row>
    <row r="327" spans="1:13">
      <c r="A327" s="72"/>
      <c r="B327" s="86"/>
      <c r="C327" s="86"/>
      <c r="D327" s="86"/>
      <c r="E327" s="86"/>
      <c r="F327" s="86"/>
      <c r="G327" s="86"/>
      <c r="H327" s="86"/>
      <c r="I327" s="86"/>
      <c r="J327" s="86"/>
      <c r="K327" s="86"/>
      <c r="L327" s="86"/>
      <c r="M327" s="86"/>
    </row>
    <row r="328" spans="1:13">
      <c r="A328" s="72"/>
      <c r="B328" s="87"/>
      <c r="C328" s="86"/>
      <c r="D328" s="86"/>
      <c r="E328" s="86"/>
      <c r="F328" s="86"/>
      <c r="G328" s="86"/>
      <c r="H328" s="86"/>
      <c r="I328" s="86"/>
      <c r="J328" s="86"/>
      <c r="K328" s="86"/>
      <c r="L328" s="86"/>
      <c r="M328" s="86"/>
    </row>
    <row r="329" spans="1:13">
      <c r="A329" s="72"/>
      <c r="B329" s="87"/>
      <c r="C329" s="87"/>
      <c r="D329" s="86"/>
      <c r="E329" s="86"/>
      <c r="F329" s="86"/>
      <c r="G329" s="86"/>
      <c r="H329" s="86"/>
      <c r="I329" s="86"/>
      <c r="J329" s="86"/>
      <c r="K329" s="86"/>
      <c r="L329" s="86"/>
      <c r="M329" s="86"/>
    </row>
    <row r="330" spans="1:13">
      <c r="A330" s="72"/>
      <c r="B330" s="87"/>
      <c r="C330" s="87"/>
      <c r="D330" s="87"/>
      <c r="E330" s="86"/>
      <c r="F330" s="86"/>
      <c r="G330" s="86"/>
      <c r="H330" s="86"/>
      <c r="I330" s="86"/>
      <c r="J330" s="86"/>
      <c r="K330" s="86"/>
      <c r="L330" s="86"/>
      <c r="M330" s="86"/>
    </row>
    <row r="331" spans="1:13">
      <c r="A331" s="72"/>
      <c r="B331" s="87"/>
      <c r="C331" s="87"/>
      <c r="D331" s="87"/>
      <c r="E331" s="87"/>
      <c r="F331" s="86"/>
      <c r="G331" s="86"/>
      <c r="H331" s="86"/>
      <c r="I331" s="86"/>
      <c r="J331" s="86"/>
      <c r="K331" s="86"/>
      <c r="L331" s="86"/>
      <c r="M331" s="86"/>
    </row>
    <row r="332" spans="1:13">
      <c r="A332" s="72"/>
      <c r="B332" s="87"/>
      <c r="C332" s="87"/>
      <c r="D332" s="87"/>
      <c r="E332" s="87"/>
      <c r="F332" s="87"/>
      <c r="G332" s="86"/>
      <c r="H332" s="86"/>
      <c r="I332" s="86"/>
      <c r="J332" s="86"/>
      <c r="K332" s="86"/>
      <c r="L332" s="86"/>
      <c r="M332" s="86"/>
    </row>
    <row r="333" spans="1:13">
      <c r="A333" s="72"/>
      <c r="B333" s="87"/>
      <c r="C333" s="87"/>
      <c r="D333" s="87"/>
      <c r="E333" s="87"/>
      <c r="F333" s="87"/>
      <c r="G333" s="87"/>
      <c r="H333" s="86"/>
      <c r="I333" s="86"/>
      <c r="J333" s="86"/>
      <c r="K333" s="86"/>
      <c r="L333" s="86"/>
      <c r="M333" s="86"/>
    </row>
    <row r="334" spans="1:13">
      <c r="A334" s="72"/>
      <c r="B334" s="87"/>
      <c r="C334" s="87"/>
      <c r="D334" s="87"/>
      <c r="E334" s="87"/>
      <c r="F334" s="87"/>
      <c r="G334" s="87"/>
      <c r="H334" s="87"/>
      <c r="I334" s="86"/>
      <c r="J334" s="86"/>
      <c r="K334" s="86"/>
      <c r="L334" s="86"/>
      <c r="M334" s="86"/>
    </row>
    <row r="335" spans="1:13">
      <c r="A335" s="72"/>
      <c r="B335" s="87"/>
      <c r="C335" s="87"/>
      <c r="D335" s="87"/>
      <c r="E335" s="87"/>
      <c r="F335" s="87"/>
      <c r="G335" s="87"/>
      <c r="H335" s="87"/>
      <c r="I335" s="87"/>
      <c r="J335" s="86"/>
      <c r="K335" s="86"/>
      <c r="L335" s="86"/>
      <c r="M335" s="86"/>
    </row>
    <row r="336" spans="1:13">
      <c r="A336" s="72"/>
      <c r="B336" s="87"/>
      <c r="C336" s="87"/>
      <c r="D336" s="87"/>
      <c r="E336" s="87"/>
      <c r="F336" s="87"/>
      <c r="G336" s="87"/>
      <c r="H336" s="87"/>
      <c r="I336" s="87"/>
      <c r="J336" s="87"/>
      <c r="K336" s="86"/>
      <c r="L336" s="86"/>
      <c r="M336" s="86"/>
    </row>
    <row r="337" spans="1:14">
      <c r="A337" s="72"/>
      <c r="B337" s="87"/>
      <c r="C337" s="87"/>
      <c r="D337" s="87"/>
      <c r="E337" s="87"/>
      <c r="F337" s="87"/>
      <c r="G337" s="87"/>
      <c r="H337" s="87"/>
      <c r="I337" s="87"/>
      <c r="J337" s="87"/>
      <c r="K337" s="87"/>
      <c r="L337" s="86"/>
      <c r="M337" s="86"/>
    </row>
    <row r="338" spans="1:14">
      <c r="A338" s="72"/>
      <c r="B338" s="87"/>
      <c r="C338" s="87"/>
      <c r="D338" s="87"/>
      <c r="E338" s="87"/>
      <c r="F338" s="87"/>
      <c r="G338" s="87"/>
      <c r="H338" s="87"/>
      <c r="I338" s="87"/>
      <c r="J338" s="87"/>
      <c r="K338" s="87"/>
      <c r="L338" s="87"/>
      <c r="M338" s="86"/>
    </row>
    <row r="339" spans="1:14">
      <c r="A339" s="72"/>
    </row>
    <row r="341" spans="1:14">
      <c r="A341" s="78"/>
      <c r="B341" s="44"/>
      <c r="C341" s="44"/>
      <c r="D341" s="44"/>
      <c r="E341" s="44"/>
      <c r="F341" s="44"/>
      <c r="G341" s="44"/>
      <c r="H341" s="44"/>
      <c r="I341" s="44"/>
      <c r="J341" s="44"/>
      <c r="K341" s="44"/>
      <c r="L341" s="44"/>
      <c r="M341" s="44"/>
      <c r="N341" s="44"/>
    </row>
    <row r="342" spans="1:14">
      <c r="A342" s="60"/>
      <c r="B342" s="44"/>
      <c r="C342" s="44"/>
      <c r="D342" s="44"/>
      <c r="E342" s="44"/>
      <c r="F342" s="44"/>
      <c r="G342" s="44"/>
      <c r="H342" s="44"/>
      <c r="I342" s="44"/>
      <c r="J342" s="44"/>
      <c r="K342" s="44"/>
      <c r="L342" s="44"/>
      <c r="M342" s="44"/>
      <c r="N342" s="60"/>
    </row>
    <row r="343" spans="1:14">
      <c r="A343" s="72"/>
      <c r="B343" s="44"/>
      <c r="C343" s="44"/>
      <c r="D343" s="44"/>
      <c r="E343" s="44"/>
      <c r="F343" s="44"/>
      <c r="G343" s="44"/>
      <c r="H343" s="44"/>
      <c r="I343" s="44"/>
      <c r="J343" s="44"/>
      <c r="K343" s="44"/>
      <c r="L343" s="44"/>
      <c r="M343" s="44"/>
      <c r="N343" s="44"/>
    </row>
    <row r="344" spans="1:14">
      <c r="A344" s="72"/>
      <c r="B344" s="65"/>
      <c r="C344" s="65"/>
      <c r="D344" s="65"/>
      <c r="E344" s="65"/>
      <c r="F344" s="65"/>
      <c r="G344" s="65"/>
      <c r="H344" s="65"/>
      <c r="I344" s="65"/>
      <c r="J344" s="65"/>
      <c r="K344" s="65"/>
      <c r="L344" s="65"/>
      <c r="M344" s="65"/>
      <c r="N344" s="65"/>
    </row>
    <row r="345" spans="1:14">
      <c r="A345" s="72"/>
      <c r="B345" s="44"/>
      <c r="C345" s="65"/>
      <c r="D345" s="65"/>
      <c r="E345" s="65"/>
      <c r="F345" s="65"/>
      <c r="G345" s="65"/>
      <c r="H345" s="65"/>
      <c r="I345" s="65"/>
      <c r="J345" s="65"/>
      <c r="K345" s="65"/>
      <c r="L345" s="65"/>
      <c r="M345" s="65"/>
      <c r="N345" s="65"/>
    </row>
    <row r="346" spans="1:14">
      <c r="A346" s="72"/>
      <c r="B346" s="44"/>
      <c r="C346" s="44"/>
      <c r="D346" s="65"/>
      <c r="E346" s="65"/>
      <c r="F346" s="65"/>
      <c r="G346" s="65"/>
      <c r="H346" s="65"/>
      <c r="I346" s="65"/>
      <c r="J346" s="65"/>
      <c r="K346" s="65"/>
      <c r="L346" s="65"/>
      <c r="M346" s="65"/>
      <c r="N346" s="65"/>
    </row>
    <row r="347" spans="1:14">
      <c r="A347" s="72"/>
      <c r="B347" s="44"/>
      <c r="C347" s="44"/>
      <c r="D347" s="44"/>
      <c r="E347" s="65"/>
      <c r="F347" s="65"/>
      <c r="G347" s="65"/>
      <c r="H347" s="65"/>
      <c r="I347" s="65"/>
      <c r="J347" s="65"/>
      <c r="K347" s="65"/>
      <c r="L347" s="65"/>
      <c r="M347" s="65"/>
      <c r="N347" s="65"/>
    </row>
    <row r="348" spans="1:14">
      <c r="A348" s="72"/>
      <c r="B348" s="44"/>
      <c r="C348" s="44"/>
      <c r="D348" s="44"/>
      <c r="E348" s="44"/>
      <c r="F348" s="65"/>
      <c r="G348" s="65"/>
      <c r="H348" s="65"/>
      <c r="I348" s="65"/>
      <c r="J348" s="65"/>
      <c r="K348" s="65"/>
      <c r="L348" s="65"/>
      <c r="M348" s="65"/>
      <c r="N348" s="65"/>
    </row>
    <row r="349" spans="1:14">
      <c r="A349" s="72"/>
      <c r="B349" s="44"/>
      <c r="C349" s="44"/>
      <c r="D349" s="44"/>
      <c r="E349" s="44"/>
      <c r="F349" s="44"/>
      <c r="G349" s="65"/>
      <c r="H349" s="65"/>
      <c r="I349" s="65"/>
      <c r="J349" s="65"/>
      <c r="K349" s="65"/>
      <c r="L349" s="65"/>
      <c r="M349" s="65"/>
      <c r="N349" s="65"/>
    </row>
    <row r="350" spans="1:14">
      <c r="A350" s="72"/>
      <c r="B350" s="44"/>
      <c r="C350" s="44"/>
      <c r="D350" s="44"/>
      <c r="E350" s="44"/>
      <c r="F350" s="44"/>
      <c r="G350" s="44"/>
      <c r="H350" s="65"/>
      <c r="I350" s="65"/>
      <c r="J350" s="65"/>
      <c r="K350" s="65"/>
      <c r="L350" s="65"/>
      <c r="M350" s="65"/>
      <c r="N350" s="65"/>
    </row>
    <row r="351" spans="1:14">
      <c r="A351" s="72"/>
      <c r="B351" s="44"/>
      <c r="C351" s="44"/>
      <c r="D351" s="44"/>
      <c r="E351" s="44"/>
      <c r="F351" s="44"/>
      <c r="G351" s="44"/>
      <c r="H351" s="44"/>
      <c r="I351" s="65"/>
      <c r="J351" s="65"/>
      <c r="K351" s="65"/>
      <c r="L351" s="65"/>
      <c r="M351" s="65"/>
      <c r="N351" s="65"/>
    </row>
    <row r="352" spans="1:14">
      <c r="A352" s="72"/>
      <c r="B352" s="44"/>
      <c r="C352" s="44"/>
      <c r="D352" s="44"/>
      <c r="E352" s="44"/>
      <c r="F352" s="44"/>
      <c r="G352" s="44"/>
      <c r="H352" s="44"/>
      <c r="I352" s="44"/>
      <c r="J352" s="65"/>
      <c r="K352" s="65"/>
      <c r="L352" s="65"/>
      <c r="M352" s="65"/>
      <c r="N352" s="65"/>
    </row>
    <row r="353" spans="1:14">
      <c r="A353" s="72"/>
      <c r="B353" s="44"/>
      <c r="C353" s="44"/>
      <c r="D353" s="44"/>
      <c r="E353" s="44"/>
      <c r="F353" s="44"/>
      <c r="G353" s="44"/>
      <c r="H353" s="44"/>
      <c r="I353" s="44"/>
      <c r="J353" s="44"/>
      <c r="K353" s="65"/>
      <c r="L353" s="65"/>
      <c r="M353" s="65"/>
      <c r="N353" s="65"/>
    </row>
    <row r="354" spans="1:14">
      <c r="A354" s="72"/>
      <c r="B354" s="44"/>
      <c r="C354" s="44"/>
      <c r="D354" s="44"/>
      <c r="E354" s="44"/>
      <c r="F354" s="44"/>
      <c r="G354" s="44"/>
      <c r="H354" s="44"/>
      <c r="I354" s="44"/>
      <c r="J354" s="44"/>
      <c r="K354" s="44"/>
      <c r="L354" s="65"/>
      <c r="M354" s="65"/>
      <c r="N354" s="65"/>
    </row>
    <row r="355" spans="1:14">
      <c r="A355" s="72"/>
      <c r="B355" s="44"/>
      <c r="C355" s="44"/>
      <c r="D355" s="44"/>
      <c r="E355" s="44"/>
      <c r="F355" s="44"/>
      <c r="G355" s="44"/>
      <c r="H355" s="44"/>
      <c r="I355" s="44"/>
      <c r="J355" s="44"/>
      <c r="K355" s="44"/>
      <c r="L355" s="44"/>
      <c r="M355" s="65"/>
      <c r="N355" s="65"/>
    </row>
    <row r="356" spans="1:14">
      <c r="A356" s="72"/>
      <c r="B356" s="44"/>
      <c r="C356" s="44"/>
      <c r="D356" s="44"/>
      <c r="E356" s="44"/>
      <c r="F356" s="44"/>
      <c r="G356" s="44"/>
      <c r="H356" s="44"/>
      <c r="I356" s="44"/>
      <c r="J356" s="44"/>
      <c r="K356" s="44"/>
      <c r="L356" s="44"/>
      <c r="M356" s="44"/>
      <c r="N356" s="65"/>
    </row>
  </sheetData>
  <phoneticPr fontId="3" type="noConversion"/>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02"/>
  <sheetViews>
    <sheetView zoomScale="80" workbookViewId="0"/>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21" t="s">
        <v>133</v>
      </c>
      <c r="G1" s="23"/>
      <c r="H1" s="23"/>
      <c r="I1" s="95" t="s">
        <v>134</v>
      </c>
      <c r="O1" s="34"/>
      <c r="P1" s="106" t="s">
        <v>123</v>
      </c>
      <c r="Q1" s="106"/>
      <c r="R1" s="108"/>
      <c r="S1" s="108"/>
      <c r="T1" s="24"/>
      <c r="U1" s="24"/>
      <c r="V1" s="24"/>
      <c r="W1" s="24"/>
      <c r="Z1" s="24"/>
      <c r="AA1" s="24"/>
      <c r="AB1" s="24"/>
      <c r="AC1" s="24"/>
      <c r="AD1" s="24"/>
      <c r="AJ1" s="24"/>
      <c r="AK1" s="24"/>
      <c r="AL1" s="24"/>
      <c r="AM1" s="24"/>
    </row>
    <row r="2" spans="1:39">
      <c r="A2" s="21" t="s">
        <v>147</v>
      </c>
      <c r="C2" s="91" t="s">
        <v>149</v>
      </c>
      <c r="G2" s="23"/>
      <c r="H2" s="23"/>
      <c r="I2" s="95"/>
      <c r="O2" s="34"/>
      <c r="P2" s="106"/>
      <c r="Q2" s="106"/>
      <c r="R2" s="108"/>
      <c r="S2" s="108"/>
      <c r="T2" s="24"/>
      <c r="U2" s="24"/>
      <c r="V2" s="24"/>
      <c r="W2" s="24"/>
      <c r="Z2" s="24"/>
      <c r="AA2" s="24"/>
      <c r="AB2" s="24"/>
      <c r="AC2" s="24"/>
      <c r="AD2" s="24"/>
      <c r="AJ2" s="24"/>
      <c r="AK2" s="24"/>
      <c r="AL2" s="24"/>
      <c r="AM2" s="24"/>
    </row>
    <row r="3" spans="1:39">
      <c r="A3" s="112" t="s">
        <v>130</v>
      </c>
      <c r="B3" s="165" t="s">
        <v>141</v>
      </c>
      <c r="G3" s="23"/>
      <c r="H3" s="23"/>
      <c r="I3" s="168" t="s">
        <v>135</v>
      </c>
      <c r="J3" s="144"/>
      <c r="K3" s="144"/>
      <c r="L3" s="169">
        <f>SUM(L5:L16)</f>
        <v>0</v>
      </c>
      <c r="M3" s="170" t="s">
        <v>142</v>
      </c>
      <c r="N3" s="171"/>
      <c r="O3" s="172">
        <f>SUM(P5:P16)</f>
        <v>0</v>
      </c>
      <c r="P3" s="32"/>
      <c r="Q3" s="142"/>
      <c r="R3" s="108"/>
      <c r="S3" s="108"/>
      <c r="T3" s="24"/>
      <c r="U3" s="24"/>
      <c r="V3" s="24"/>
      <c r="W3" s="24"/>
      <c r="Z3" s="24"/>
      <c r="AA3" s="24"/>
      <c r="AB3" s="24"/>
      <c r="AC3" s="24"/>
      <c r="AD3" s="24"/>
      <c r="AJ3" s="24"/>
      <c r="AK3" s="24"/>
      <c r="AL3" s="24"/>
      <c r="AM3" s="24"/>
    </row>
    <row r="4" spans="1:39">
      <c r="A4" s="112">
        <v>1</v>
      </c>
      <c r="B4" s="166">
        <v>0.2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c r="A5" s="112">
        <f t="shared" ref="A5:A15" si="0">1+A4</f>
        <v>2</v>
      </c>
      <c r="B5" s="166">
        <v>0.1</v>
      </c>
      <c r="G5" s="23"/>
      <c r="H5" s="23"/>
      <c r="I5" s="176">
        <v>1</v>
      </c>
      <c r="J5" s="177">
        <f>C47</f>
        <v>4.25</v>
      </c>
      <c r="K5" s="177">
        <f>J5-B$33*B$27</f>
        <v>0</v>
      </c>
      <c r="L5" s="178">
        <f t="shared" ref="L5:L16" si="1">K5/(1+B$34)^I5</f>
        <v>0</v>
      </c>
      <c r="M5" s="179">
        <f>I5</f>
        <v>1</v>
      </c>
      <c r="N5" s="180">
        <f t="shared" ref="N5:N16" si="2">(B$28-(B4-B$25)*B$23)*B$27</f>
        <v>-4.25</v>
      </c>
      <c r="O5" s="177">
        <f t="shared" ref="O5:O16" si="3">N5+(B4-B$24)*B$23*B$27</f>
        <v>0</v>
      </c>
      <c r="P5" s="178">
        <f t="shared" ref="P5:P16" si="4">O5/(1+B$34)^M5</f>
        <v>0</v>
      </c>
      <c r="Q5" s="106"/>
      <c r="R5" s="108"/>
      <c r="S5" s="108"/>
      <c r="T5" s="24"/>
      <c r="U5" s="24"/>
      <c r="V5" s="24"/>
      <c r="W5" s="24"/>
      <c r="Z5" s="24"/>
      <c r="AA5" s="24"/>
      <c r="AB5" s="24"/>
      <c r="AC5" s="24"/>
      <c r="AD5" s="24"/>
      <c r="AJ5" s="24"/>
      <c r="AK5" s="24"/>
      <c r="AL5" s="24"/>
      <c r="AM5" s="24"/>
    </row>
    <row r="6" spans="1:39">
      <c r="A6" s="112">
        <f t="shared" si="0"/>
        <v>3</v>
      </c>
      <c r="B6" s="166">
        <v>0.05</v>
      </c>
      <c r="G6" s="23"/>
      <c r="H6" s="23"/>
      <c r="I6" s="176">
        <v>2</v>
      </c>
      <c r="J6" s="177">
        <f>D47</f>
        <v>1.7500000000000002</v>
      </c>
      <c r="K6" s="177">
        <f>J6-C$33*B$27</f>
        <v>0</v>
      </c>
      <c r="L6" s="178">
        <f t="shared" si="1"/>
        <v>0</v>
      </c>
      <c r="M6" s="179">
        <f t="shared" ref="M6:M16" si="5">I6</f>
        <v>2</v>
      </c>
      <c r="N6" s="180">
        <f t="shared" si="2"/>
        <v>-1.7500000000000002</v>
      </c>
      <c r="O6" s="177">
        <f t="shared" si="3"/>
        <v>0</v>
      </c>
      <c r="P6" s="178">
        <f t="shared" si="4"/>
        <v>0</v>
      </c>
      <c r="Q6" s="106"/>
      <c r="R6" s="108"/>
      <c r="S6" s="108"/>
      <c r="T6" s="24"/>
      <c r="U6" s="24"/>
      <c r="V6" s="24"/>
      <c r="W6" s="24"/>
      <c r="Z6" s="24"/>
      <c r="AA6" s="24"/>
      <c r="AB6" s="24"/>
      <c r="AC6" s="24"/>
      <c r="AD6" s="24"/>
      <c r="AJ6" s="24"/>
      <c r="AK6" s="24"/>
      <c r="AL6" s="24"/>
      <c r="AM6" s="24"/>
    </row>
    <row r="7" spans="1:39">
      <c r="A7" s="112">
        <f t="shared" si="0"/>
        <v>4</v>
      </c>
      <c r="B7" s="166">
        <v>0</v>
      </c>
      <c r="G7" s="23"/>
      <c r="H7" s="23"/>
      <c r="I7" s="176">
        <v>3</v>
      </c>
      <c r="J7" s="177">
        <f>E47</f>
        <v>0.5</v>
      </c>
      <c r="K7" s="177">
        <f>J7-D$33*B$27</f>
        <v>0</v>
      </c>
      <c r="L7" s="178">
        <f t="shared" si="1"/>
        <v>0</v>
      </c>
      <c r="M7" s="179">
        <f t="shared" si="5"/>
        <v>3</v>
      </c>
      <c r="N7" s="180">
        <f t="shared" si="2"/>
        <v>-0.5</v>
      </c>
      <c r="O7" s="177">
        <f t="shared" si="3"/>
        <v>0</v>
      </c>
      <c r="P7" s="178">
        <f t="shared" si="4"/>
        <v>0</v>
      </c>
      <c r="Q7" s="106"/>
      <c r="R7" s="108"/>
      <c r="S7" s="108"/>
      <c r="T7" s="24"/>
      <c r="U7" s="24"/>
      <c r="V7" s="24"/>
      <c r="W7" s="24"/>
      <c r="Z7" s="24"/>
      <c r="AA7" s="24"/>
      <c r="AB7" s="24"/>
      <c r="AC7" s="24"/>
      <c r="AD7" s="24"/>
      <c r="AJ7" s="24"/>
      <c r="AK7" s="24"/>
      <c r="AL7" s="24"/>
      <c r="AM7" s="24"/>
    </row>
    <row r="8" spans="1:39">
      <c r="A8" s="112">
        <f t="shared" si="0"/>
        <v>5</v>
      </c>
      <c r="B8" s="166">
        <f>-0.05</f>
        <v>-0.05</v>
      </c>
      <c r="G8" s="23"/>
      <c r="H8" s="23"/>
      <c r="I8" s="176">
        <v>4</v>
      </c>
      <c r="J8" s="177">
        <f>F47</f>
        <v>-0.75000000000000011</v>
      </c>
      <c r="K8" s="177">
        <f>J8-E$33*B$27</f>
        <v>0</v>
      </c>
      <c r="L8" s="178">
        <f t="shared" si="1"/>
        <v>0</v>
      </c>
      <c r="M8" s="179">
        <f t="shared" si="5"/>
        <v>4</v>
      </c>
      <c r="N8" s="180">
        <f t="shared" si="2"/>
        <v>0.75000000000000011</v>
      </c>
      <c r="O8" s="177">
        <f t="shared" si="3"/>
        <v>0</v>
      </c>
      <c r="P8" s="178">
        <f t="shared" si="4"/>
        <v>0</v>
      </c>
      <c r="Q8" s="106"/>
      <c r="R8" s="108"/>
      <c r="S8" s="108"/>
      <c r="T8" s="24"/>
      <c r="U8" s="24"/>
      <c r="V8" s="24"/>
      <c r="W8" s="24"/>
      <c r="Z8" s="24"/>
      <c r="AA8" s="24"/>
      <c r="AB8" s="24"/>
      <c r="AC8" s="24"/>
      <c r="AD8" s="24"/>
      <c r="AJ8" s="24"/>
      <c r="AK8" s="24"/>
      <c r="AL8" s="24"/>
      <c r="AM8" s="24"/>
    </row>
    <row r="9" spans="1:39">
      <c r="A9" s="112">
        <f t="shared" si="0"/>
        <v>6</v>
      </c>
      <c r="B9" s="166">
        <f>-0.05</f>
        <v>-0.05</v>
      </c>
      <c r="G9" s="23"/>
      <c r="H9" s="23"/>
      <c r="I9" s="176">
        <v>5</v>
      </c>
      <c r="J9" s="177">
        <f>G47</f>
        <v>-2</v>
      </c>
      <c r="K9" s="177">
        <f>J9-F$33*B$27</f>
        <v>0</v>
      </c>
      <c r="L9" s="178">
        <f t="shared" si="1"/>
        <v>0</v>
      </c>
      <c r="M9" s="179">
        <f t="shared" si="5"/>
        <v>5</v>
      </c>
      <c r="N9" s="180">
        <f t="shared" si="2"/>
        <v>2</v>
      </c>
      <c r="O9" s="177">
        <f t="shared" si="3"/>
        <v>0</v>
      </c>
      <c r="P9" s="178">
        <f t="shared" si="4"/>
        <v>0</v>
      </c>
      <c r="Q9" s="106"/>
      <c r="R9" s="108"/>
      <c r="S9" s="108"/>
      <c r="T9" s="24"/>
      <c r="U9" s="24"/>
      <c r="V9" s="24"/>
      <c r="W9" s="24"/>
      <c r="Z9" s="24"/>
      <c r="AA9" s="24"/>
      <c r="AB9" s="24"/>
      <c r="AC9" s="24"/>
      <c r="AD9" s="24"/>
      <c r="AJ9" s="24"/>
      <c r="AK9" s="24"/>
      <c r="AL9" s="24"/>
      <c r="AM9" s="24"/>
    </row>
    <row r="10" spans="1:39">
      <c r="A10" s="112">
        <f t="shared" si="0"/>
        <v>7</v>
      </c>
      <c r="B10" s="166">
        <v>0</v>
      </c>
      <c r="G10" s="23"/>
      <c r="H10" s="23"/>
      <c r="I10" s="176">
        <v>6</v>
      </c>
      <c r="J10" s="177">
        <f>H47</f>
        <v>-2</v>
      </c>
      <c r="K10" s="177">
        <f>J10-G$33*B$27</f>
        <v>0</v>
      </c>
      <c r="L10" s="178">
        <f t="shared" si="1"/>
        <v>0</v>
      </c>
      <c r="M10" s="179">
        <f t="shared" si="5"/>
        <v>6</v>
      </c>
      <c r="N10" s="180">
        <f t="shared" si="2"/>
        <v>2</v>
      </c>
      <c r="O10" s="177">
        <f t="shared" si="3"/>
        <v>0</v>
      </c>
      <c r="P10" s="178">
        <f t="shared" si="4"/>
        <v>0</v>
      </c>
      <c r="Q10" s="106"/>
      <c r="R10" s="108"/>
      <c r="S10" s="108"/>
      <c r="T10" s="24"/>
      <c r="U10" s="24"/>
      <c r="V10" s="24"/>
      <c r="W10" s="24"/>
      <c r="Z10" s="24"/>
      <c r="AA10" s="24"/>
      <c r="AB10" s="24"/>
      <c r="AC10" s="24"/>
      <c r="AD10" s="24"/>
      <c r="AJ10" s="24"/>
      <c r="AK10" s="24"/>
      <c r="AL10" s="24"/>
      <c r="AM10" s="24"/>
    </row>
    <row r="11" spans="1:39">
      <c r="A11" s="112">
        <f t="shared" si="0"/>
        <v>8</v>
      </c>
      <c r="B11" s="166">
        <v>0.05</v>
      </c>
      <c r="G11" s="23"/>
      <c r="H11" s="23"/>
      <c r="I11" s="176">
        <v>7</v>
      </c>
      <c r="J11" s="177">
        <f>I47</f>
        <v>-0.75000000000000011</v>
      </c>
      <c r="K11" s="177">
        <f>J11-H$33*B$27</f>
        <v>0</v>
      </c>
      <c r="L11" s="178">
        <f t="shared" si="1"/>
        <v>0</v>
      </c>
      <c r="M11" s="179">
        <f t="shared" si="5"/>
        <v>7</v>
      </c>
      <c r="N11" s="180">
        <f t="shared" si="2"/>
        <v>0.75000000000000011</v>
      </c>
      <c r="O11" s="177">
        <f t="shared" si="3"/>
        <v>0</v>
      </c>
      <c r="P11" s="178">
        <f t="shared" si="4"/>
        <v>0</v>
      </c>
      <c r="Q11" s="106"/>
      <c r="R11" s="108"/>
      <c r="S11" s="108"/>
      <c r="T11" s="24"/>
      <c r="U11" s="24"/>
      <c r="V11" s="24"/>
      <c r="W11" s="24"/>
      <c r="Z11" s="24"/>
      <c r="AA11" s="24"/>
      <c r="AB11" s="24"/>
      <c r="AC11" s="24"/>
      <c r="AD11" s="24"/>
      <c r="AJ11" s="24"/>
      <c r="AK11" s="24"/>
      <c r="AL11" s="24"/>
      <c r="AM11" s="24"/>
    </row>
    <row r="12" spans="1:39">
      <c r="A12" s="112">
        <f t="shared" si="0"/>
        <v>9</v>
      </c>
      <c r="B12" s="166">
        <v>0.08</v>
      </c>
      <c r="G12" s="23"/>
      <c r="H12" s="23"/>
      <c r="I12" s="176">
        <v>8</v>
      </c>
      <c r="J12" s="177">
        <f>J47</f>
        <v>0.5</v>
      </c>
      <c r="K12" s="177">
        <f>J12-I$33*B$27</f>
        <v>0</v>
      </c>
      <c r="L12" s="178">
        <f t="shared" si="1"/>
        <v>0</v>
      </c>
      <c r="M12" s="179">
        <f t="shared" si="5"/>
        <v>8</v>
      </c>
      <c r="N12" s="180">
        <f t="shared" si="2"/>
        <v>-0.5</v>
      </c>
      <c r="O12" s="177">
        <f t="shared" si="3"/>
        <v>0</v>
      </c>
      <c r="P12" s="178">
        <f t="shared" si="4"/>
        <v>0</v>
      </c>
      <c r="Q12" s="106"/>
      <c r="R12" s="108"/>
      <c r="S12" s="108"/>
      <c r="T12" s="24"/>
      <c r="U12" s="24"/>
      <c r="V12" s="24"/>
      <c r="W12" s="24"/>
      <c r="Z12" s="24"/>
      <c r="AA12" s="24"/>
      <c r="AB12" s="24"/>
      <c r="AC12" s="24"/>
      <c r="AD12" s="24"/>
      <c r="AJ12" s="24"/>
      <c r="AK12" s="24"/>
      <c r="AL12" s="24"/>
      <c r="AM12" s="24"/>
    </row>
    <row r="13" spans="1:39">
      <c r="A13" s="112">
        <f t="shared" si="0"/>
        <v>10</v>
      </c>
      <c r="B13" s="166">
        <v>0.1</v>
      </c>
      <c r="G13" s="23"/>
      <c r="H13" s="23"/>
      <c r="I13" s="176">
        <v>9</v>
      </c>
      <c r="J13" s="177">
        <f>K47</f>
        <v>1.25</v>
      </c>
      <c r="K13" s="177">
        <f>J13-J$33*B$27</f>
        <v>0</v>
      </c>
      <c r="L13" s="178">
        <f t="shared" si="1"/>
        <v>0</v>
      </c>
      <c r="M13" s="179">
        <f t="shared" si="5"/>
        <v>9</v>
      </c>
      <c r="N13" s="180">
        <f t="shared" si="2"/>
        <v>-1.25</v>
      </c>
      <c r="O13" s="177">
        <f t="shared" si="3"/>
        <v>0</v>
      </c>
      <c r="P13" s="178">
        <f t="shared" si="4"/>
        <v>0</v>
      </c>
      <c r="Q13" s="106"/>
      <c r="R13" s="108"/>
      <c r="S13" s="108"/>
      <c r="T13" s="24"/>
      <c r="U13" s="24"/>
      <c r="V13" s="24"/>
      <c r="W13" s="24"/>
      <c r="Z13" s="24"/>
      <c r="AA13" s="24"/>
      <c r="AB13" s="24"/>
      <c r="AC13" s="24"/>
      <c r="AD13" s="24"/>
      <c r="AJ13" s="24"/>
      <c r="AK13" s="24"/>
      <c r="AL13" s="24"/>
      <c r="AM13" s="24"/>
    </row>
    <row r="14" spans="1:39">
      <c r="A14" s="112">
        <f t="shared" si="0"/>
        <v>11</v>
      </c>
      <c r="B14" s="166">
        <v>0.08</v>
      </c>
      <c r="G14" s="23"/>
      <c r="H14" s="23"/>
      <c r="I14" s="176">
        <v>10</v>
      </c>
      <c r="J14" s="177">
        <f>L47</f>
        <v>1.7500000000000002</v>
      </c>
      <c r="K14" s="177">
        <f>J14-K$33*B$27</f>
        <v>0</v>
      </c>
      <c r="L14" s="178">
        <f t="shared" si="1"/>
        <v>0</v>
      </c>
      <c r="M14" s="179">
        <f t="shared" si="5"/>
        <v>10</v>
      </c>
      <c r="N14" s="180">
        <f t="shared" si="2"/>
        <v>-1.7500000000000002</v>
      </c>
      <c r="O14" s="177">
        <f t="shared" si="3"/>
        <v>0</v>
      </c>
      <c r="P14" s="178">
        <f t="shared" si="4"/>
        <v>0</v>
      </c>
      <c r="Q14" s="106"/>
      <c r="R14" s="108"/>
      <c r="S14" s="108"/>
      <c r="T14" s="24"/>
      <c r="U14" s="24"/>
      <c r="V14" s="24"/>
      <c r="W14" s="24"/>
      <c r="Z14" s="24"/>
      <c r="AA14" s="24"/>
      <c r="AB14" s="24"/>
      <c r="AC14" s="24"/>
      <c r="AD14" s="24"/>
      <c r="AJ14" s="24"/>
      <c r="AK14" s="24"/>
      <c r="AL14" s="24"/>
      <c r="AM14" s="24"/>
    </row>
    <row r="15" spans="1:39">
      <c r="A15" s="112">
        <f t="shared" si="0"/>
        <v>12</v>
      </c>
      <c r="B15" s="166">
        <v>0.08</v>
      </c>
      <c r="G15" s="23"/>
      <c r="H15" s="23"/>
      <c r="I15" s="176">
        <v>11</v>
      </c>
      <c r="J15" s="177">
        <f>M47</f>
        <v>1.25</v>
      </c>
      <c r="K15" s="177">
        <f>J15-L$33*B$27</f>
        <v>0</v>
      </c>
      <c r="L15" s="178">
        <f t="shared" si="1"/>
        <v>0</v>
      </c>
      <c r="M15" s="179">
        <f t="shared" si="5"/>
        <v>11</v>
      </c>
      <c r="N15" s="180">
        <f t="shared" si="2"/>
        <v>-1.25</v>
      </c>
      <c r="O15" s="177">
        <f t="shared" si="3"/>
        <v>0</v>
      </c>
      <c r="P15" s="178">
        <f t="shared" si="4"/>
        <v>0</v>
      </c>
      <c r="Q15" s="106"/>
      <c r="R15" s="108"/>
      <c r="S15" s="108"/>
      <c r="T15" s="24"/>
      <c r="U15" s="24"/>
      <c r="V15" s="24"/>
      <c r="W15" s="24"/>
      <c r="Z15" s="24"/>
      <c r="AA15" s="24"/>
      <c r="AB15" s="24"/>
      <c r="AC15" s="24"/>
      <c r="AD15" s="24"/>
      <c r="AJ15" s="24"/>
      <c r="AK15" s="24"/>
      <c r="AL15" s="24"/>
      <c r="AM15" s="24"/>
    </row>
    <row r="16" spans="1:39" ht="16.2" thickBot="1">
      <c r="A16" s="112"/>
      <c r="B16" s="167"/>
      <c r="G16" s="23"/>
      <c r="H16" s="23"/>
      <c r="I16" s="181">
        <v>12</v>
      </c>
      <c r="J16" s="182">
        <f>N47</f>
        <v>1.25</v>
      </c>
      <c r="K16" s="182">
        <f>J16-M$33*B$27</f>
        <v>0</v>
      </c>
      <c r="L16" s="183">
        <f t="shared" si="1"/>
        <v>0</v>
      </c>
      <c r="M16" s="144">
        <f t="shared" si="5"/>
        <v>12</v>
      </c>
      <c r="N16" s="177">
        <f t="shared" si="2"/>
        <v>-1.25</v>
      </c>
      <c r="O16" s="177">
        <f t="shared" si="3"/>
        <v>0</v>
      </c>
      <c r="P16" s="178">
        <f t="shared" si="4"/>
        <v>0</v>
      </c>
      <c r="Q16" s="106"/>
      <c r="R16" s="108"/>
      <c r="S16" s="108"/>
      <c r="T16" s="24"/>
      <c r="U16" s="24"/>
      <c r="V16" s="24"/>
      <c r="W16" s="24"/>
      <c r="Z16" s="24"/>
      <c r="AA16" s="24"/>
      <c r="AB16" s="24"/>
      <c r="AC16" s="24"/>
      <c r="AD16" s="24"/>
      <c r="AJ16" s="24"/>
      <c r="AK16" s="24"/>
      <c r="AL16" s="24"/>
      <c r="AM16" s="24"/>
    </row>
    <row r="17" spans="1:42">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c r="A18" s="114" t="s">
        <v>137</v>
      </c>
      <c r="B18" s="139">
        <f>B89</f>
        <v>0</v>
      </c>
      <c r="C18" s="32"/>
      <c r="D18" s="32"/>
      <c r="E18" s="32"/>
      <c r="F18" s="32"/>
      <c r="G18" s="33"/>
      <c r="H18" s="36"/>
      <c r="I18" s="186" t="s">
        <v>121</v>
      </c>
      <c r="J18" s="187">
        <f>((-B36)-B28)*B27*(1-1/(1+B34)^12)/B34+B27-B27/(1+B34)^12</f>
        <v>0</v>
      </c>
      <c r="K18" s="119"/>
      <c r="L18" s="119"/>
      <c r="M18" s="118" t="s">
        <v>122</v>
      </c>
      <c r="N18" s="140">
        <f>(B28+(B36))*B27*(1-1/(1+B34)^12)/B34-B27+B27/(1+B34)^12</f>
        <v>0</v>
      </c>
      <c r="O18" s="188"/>
      <c r="P18" s="189"/>
      <c r="Q18" s="106"/>
      <c r="R18" s="108"/>
      <c r="S18" s="108"/>
      <c r="T18" s="24"/>
      <c r="U18" s="24"/>
      <c r="V18" s="24"/>
      <c r="W18" s="24"/>
      <c r="Z18" s="24"/>
      <c r="AA18" s="24"/>
      <c r="AB18" s="24"/>
      <c r="AC18" s="24"/>
      <c r="AD18" s="24"/>
      <c r="AJ18" s="24"/>
      <c r="AK18" s="24"/>
      <c r="AL18" s="24"/>
      <c r="AM18" s="24"/>
    </row>
    <row r="19" spans="1:42">
      <c r="A19" s="114" t="s">
        <v>139</v>
      </c>
      <c r="B19" s="139">
        <f>L3</f>
        <v>0</v>
      </c>
      <c r="C19" s="32"/>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c r="A20" s="114" t="s">
        <v>140</v>
      </c>
      <c r="B20" s="143">
        <f>((-B36)-B28)*B27*(1-1/(1+B34)^12)/B34+B27-B27/(1+B34)^12</f>
        <v>0</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2" thickBot="1">
      <c r="A21" s="147" t="s">
        <v>144</v>
      </c>
      <c r="B21" s="198">
        <f>AVERAGE(C47:N47)</f>
        <v>0.58333333333333337</v>
      </c>
      <c r="C21" s="42"/>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2"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2" thickBot="1">
      <c r="A25" s="89" t="s">
        <v>102</v>
      </c>
      <c r="B25" s="150">
        <f>0.05</f>
        <v>0.05</v>
      </c>
      <c r="C25" s="200" t="s">
        <v>154</v>
      </c>
      <c r="D25" s="201"/>
      <c r="E25" s="202">
        <f>(AVERAGE(B4:B15)-B25)*B23</f>
        <v>8.333333333333335E-4</v>
      </c>
      <c r="I25" s="23"/>
      <c r="J25" s="24"/>
      <c r="O25" s="34"/>
      <c r="P25" s="106"/>
      <c r="Q25" s="106"/>
      <c r="R25" s="108"/>
      <c r="S25" s="108"/>
      <c r="T25" s="24"/>
      <c r="U25" s="24"/>
      <c r="V25" s="24"/>
      <c r="W25" s="24"/>
      <c r="Z25" s="24"/>
      <c r="AA25" s="24"/>
      <c r="AB25" s="24"/>
      <c r="AC25" s="24"/>
      <c r="AD25" s="24"/>
      <c r="AJ25" s="24"/>
      <c r="AK25" s="24"/>
      <c r="AL25" s="24"/>
      <c r="AM25" s="24"/>
    </row>
    <row r="26" spans="1:42">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2" thickBot="1">
      <c r="A28" s="153" t="s">
        <v>104</v>
      </c>
      <c r="B28" s="154">
        <f>AVERAGE(B38:M38)-AVERAGE(B33:M33)</f>
        <v>-5.0000000000000001E-3</v>
      </c>
      <c r="C28" s="110" t="s">
        <v>145</v>
      </c>
      <c r="I28" s="23"/>
      <c r="O28" s="34"/>
      <c r="P28" s="34"/>
      <c r="Q28" s="34"/>
      <c r="R28" s="34"/>
      <c r="S28" s="34"/>
      <c r="T28" s="24"/>
      <c r="U28" s="24"/>
      <c r="V28" s="24"/>
      <c r="W28" s="24"/>
      <c r="Z28" s="24"/>
      <c r="AA28" s="24"/>
      <c r="AB28" s="24"/>
      <c r="AC28" s="24"/>
      <c r="AD28" s="24"/>
      <c r="AJ28" s="24"/>
      <c r="AK28" s="24"/>
      <c r="AL28" s="24"/>
      <c r="AM28" s="24"/>
    </row>
    <row r="29" spans="1:42">
      <c r="A29" s="43"/>
      <c r="B29" s="155"/>
      <c r="I29" s="23"/>
      <c r="O29" s="34"/>
      <c r="P29" s="34"/>
      <c r="Q29" s="34"/>
      <c r="R29" s="34"/>
      <c r="S29" s="34"/>
      <c r="T29" s="24"/>
      <c r="U29" s="24"/>
      <c r="V29" s="24"/>
      <c r="W29" s="24"/>
      <c r="Z29" s="24"/>
      <c r="AA29" s="24"/>
      <c r="AB29" s="24"/>
      <c r="AC29" s="24"/>
      <c r="AD29" s="24"/>
      <c r="AJ29" s="24"/>
      <c r="AK29" s="24"/>
      <c r="AL29" s="24"/>
      <c r="AM29" s="24"/>
    </row>
    <row r="30" spans="1:42">
      <c r="A30" s="91" t="s">
        <v>128</v>
      </c>
      <c r="B30" s="22">
        <v>0</v>
      </c>
      <c r="C30" s="22">
        <v>1</v>
      </c>
      <c r="D30" s="22">
        <v>2</v>
      </c>
      <c r="E30" s="22">
        <v>3</v>
      </c>
      <c r="F30" s="22">
        <v>4</v>
      </c>
      <c r="G30" s="22">
        <v>5</v>
      </c>
      <c r="H30" s="22">
        <v>6</v>
      </c>
      <c r="I30" s="24">
        <v>7</v>
      </c>
      <c r="J30" s="22">
        <v>8</v>
      </c>
      <c r="K30" s="22">
        <v>9</v>
      </c>
      <c r="L30" s="22">
        <v>10</v>
      </c>
      <c r="M30" s="22">
        <v>11</v>
      </c>
      <c r="N30" s="37"/>
      <c r="P30" s="22"/>
      <c r="T30" s="24"/>
      <c r="U30" s="24"/>
      <c r="V30" s="24"/>
      <c r="W30" s="24"/>
      <c r="Z30" s="24"/>
      <c r="AA30" s="24"/>
      <c r="AB30" s="24"/>
      <c r="AC30" s="24"/>
      <c r="AD30" s="24"/>
      <c r="AE30" s="37"/>
      <c r="AF30" s="37"/>
      <c r="AG30" s="37"/>
      <c r="AH30" s="37"/>
      <c r="AI30" s="37"/>
      <c r="AJ30" s="24"/>
      <c r="AK30" s="24"/>
      <c r="AL30" s="24"/>
      <c r="AM30" s="24"/>
    </row>
    <row r="31" spans="1:42">
      <c r="A31" s="89" t="s">
        <v>101</v>
      </c>
      <c r="B31" s="35">
        <f>B4</f>
        <v>0.2</v>
      </c>
      <c r="C31" s="111">
        <f>B5</f>
        <v>0.1</v>
      </c>
      <c r="D31" s="111">
        <f>B6</f>
        <v>0.05</v>
      </c>
      <c r="E31" s="111">
        <f>B7</f>
        <v>0</v>
      </c>
      <c r="F31" s="111">
        <f>B8</f>
        <v>-0.05</v>
      </c>
      <c r="G31" s="111">
        <f>B9</f>
        <v>-0.05</v>
      </c>
      <c r="H31" s="111">
        <f>B10</f>
        <v>0</v>
      </c>
      <c r="I31" s="111">
        <f>B11</f>
        <v>0.05</v>
      </c>
      <c r="J31" s="111">
        <f>B12</f>
        <v>0.08</v>
      </c>
      <c r="K31" s="111">
        <f>B13</f>
        <v>0.1</v>
      </c>
      <c r="L31" s="111">
        <f>B14</f>
        <v>0.08</v>
      </c>
      <c r="M31" s="111">
        <f>B15</f>
        <v>0.08</v>
      </c>
      <c r="N31" s="133"/>
      <c r="P31" s="22"/>
      <c r="T31" s="24"/>
      <c r="U31" s="24"/>
      <c r="V31" s="24"/>
      <c r="W31" s="24"/>
      <c r="Z31" s="24"/>
      <c r="AA31" s="24"/>
      <c r="AB31" s="24"/>
      <c r="AC31" s="24"/>
      <c r="AD31" s="24"/>
      <c r="AE31" s="37"/>
      <c r="AF31" s="37"/>
      <c r="AG31" s="37"/>
      <c r="AH31" s="37"/>
      <c r="AI31" s="37"/>
      <c r="AJ31" s="24"/>
      <c r="AK31" s="24"/>
      <c r="AL31" s="24"/>
      <c r="AM31" s="24"/>
    </row>
    <row r="32" spans="1:42" s="37" customFormat="1">
      <c r="A32" s="116" t="s">
        <v>132</v>
      </c>
      <c r="B32" s="32"/>
      <c r="C32" s="32"/>
      <c r="D32" s="32"/>
      <c r="E32" s="33"/>
      <c r="F32" s="33"/>
      <c r="G32" s="115"/>
      <c r="H32" s="115"/>
      <c r="I32" s="32"/>
      <c r="J32" s="115"/>
      <c r="K32" s="115"/>
      <c r="L32" s="115"/>
      <c r="M32" s="115"/>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53" s="37" customFormat="1">
      <c r="A33" s="120" t="s">
        <v>98</v>
      </c>
      <c r="B33" s="33">
        <f t="shared" ref="B33:M33" si="6">B35-B34</f>
        <v>4.2500000000000003E-2</v>
      </c>
      <c r="C33" s="33">
        <f t="shared" si="6"/>
        <v>1.7500000000000002E-2</v>
      </c>
      <c r="D33" s="33">
        <f t="shared" si="6"/>
        <v>5.000000000000001E-3</v>
      </c>
      <c r="E33" s="33">
        <f t="shared" si="6"/>
        <v>-7.4999999999999997E-3</v>
      </c>
      <c r="F33" s="33">
        <f t="shared" si="6"/>
        <v>-0.02</v>
      </c>
      <c r="G33" s="33">
        <f t="shared" si="6"/>
        <v>-0.02</v>
      </c>
      <c r="H33" s="33">
        <f t="shared" si="6"/>
        <v>-7.4999999999999997E-3</v>
      </c>
      <c r="I33" s="33">
        <f t="shared" si="6"/>
        <v>5.000000000000001E-3</v>
      </c>
      <c r="J33" s="33">
        <f t="shared" si="6"/>
        <v>1.2500000000000001E-2</v>
      </c>
      <c r="K33" s="33">
        <f t="shared" si="6"/>
        <v>1.7500000000000002E-2</v>
      </c>
      <c r="L33" s="33">
        <f t="shared" si="6"/>
        <v>1.2500000000000001E-2</v>
      </c>
      <c r="M33" s="33">
        <f t="shared" si="6"/>
        <v>1.2500000000000001E-2</v>
      </c>
      <c r="N33" s="23"/>
      <c r="O33" s="24"/>
      <c r="P33" s="113"/>
      <c r="Q33" s="107"/>
      <c r="R33" s="109"/>
      <c r="S33" s="109"/>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53" s="37" customFormat="1">
      <c r="A34" s="32" t="s">
        <v>77</v>
      </c>
      <c r="B34" s="33">
        <f>$B24*$B23</f>
        <v>7.4999999999999997E-3</v>
      </c>
      <c r="C34" s="33">
        <f t="shared" ref="C34:M34" si="7">$B24*$B23</f>
        <v>7.4999999999999997E-3</v>
      </c>
      <c r="D34" s="33">
        <f t="shared" si="7"/>
        <v>7.4999999999999997E-3</v>
      </c>
      <c r="E34" s="33">
        <f t="shared" si="7"/>
        <v>7.4999999999999997E-3</v>
      </c>
      <c r="F34" s="33">
        <f t="shared" si="7"/>
        <v>7.4999999999999997E-3</v>
      </c>
      <c r="G34" s="33">
        <f t="shared" si="7"/>
        <v>7.4999999999999997E-3</v>
      </c>
      <c r="H34" s="33">
        <f t="shared" si="7"/>
        <v>7.4999999999999997E-3</v>
      </c>
      <c r="I34" s="33">
        <f t="shared" si="7"/>
        <v>7.4999999999999997E-3</v>
      </c>
      <c r="J34" s="33">
        <f t="shared" si="7"/>
        <v>7.4999999999999997E-3</v>
      </c>
      <c r="K34" s="33">
        <f t="shared" si="7"/>
        <v>7.4999999999999997E-3</v>
      </c>
      <c r="L34" s="33">
        <f t="shared" si="7"/>
        <v>7.4999999999999997E-3</v>
      </c>
      <c r="M34" s="33">
        <f t="shared" si="7"/>
        <v>7.4999999999999997E-3</v>
      </c>
      <c r="N34" s="23"/>
      <c r="O34" s="24"/>
      <c r="P34" s="113"/>
      <c r="Q34" s="107"/>
      <c r="R34" s="109"/>
      <c r="S34" s="109"/>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53" s="37" customFormat="1">
      <c r="A35" s="32" t="s">
        <v>78</v>
      </c>
      <c r="B35" s="33">
        <f t="shared" ref="B35:M35" si="8">B31*$B23</f>
        <v>0.05</v>
      </c>
      <c r="C35" s="33">
        <f t="shared" si="8"/>
        <v>2.5000000000000001E-2</v>
      </c>
      <c r="D35" s="33">
        <f t="shared" si="8"/>
        <v>1.2500000000000001E-2</v>
      </c>
      <c r="E35" s="33">
        <f t="shared" si="8"/>
        <v>0</v>
      </c>
      <c r="F35" s="33">
        <f t="shared" si="8"/>
        <v>-1.2500000000000001E-2</v>
      </c>
      <c r="G35" s="33">
        <f t="shared" si="8"/>
        <v>-1.2500000000000001E-2</v>
      </c>
      <c r="H35" s="33">
        <f t="shared" si="8"/>
        <v>0</v>
      </c>
      <c r="I35" s="33">
        <f t="shared" si="8"/>
        <v>1.2500000000000001E-2</v>
      </c>
      <c r="J35" s="33">
        <f t="shared" si="8"/>
        <v>0.02</v>
      </c>
      <c r="K35" s="33">
        <f t="shared" si="8"/>
        <v>2.5000000000000001E-2</v>
      </c>
      <c r="L35" s="33">
        <f t="shared" si="8"/>
        <v>0.02</v>
      </c>
      <c r="M35" s="33">
        <f t="shared" si="8"/>
        <v>0.02</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53" s="37" customFormat="1">
      <c r="A36" s="32" t="s">
        <v>79</v>
      </c>
      <c r="B36" s="33">
        <f>$B25*$B23</f>
        <v>1.2500000000000001E-2</v>
      </c>
      <c r="C36" s="33">
        <f t="shared" ref="C36:M36" si="9">$B25*$B23</f>
        <v>1.2500000000000001E-2</v>
      </c>
      <c r="D36" s="33">
        <f t="shared" si="9"/>
        <v>1.2500000000000001E-2</v>
      </c>
      <c r="E36" s="33">
        <f t="shared" si="9"/>
        <v>1.2500000000000001E-2</v>
      </c>
      <c r="F36" s="33">
        <f t="shared" si="9"/>
        <v>1.2500000000000001E-2</v>
      </c>
      <c r="G36" s="33">
        <f t="shared" si="9"/>
        <v>1.2500000000000001E-2</v>
      </c>
      <c r="H36" s="33">
        <f t="shared" si="9"/>
        <v>1.2500000000000001E-2</v>
      </c>
      <c r="I36" s="33">
        <f t="shared" si="9"/>
        <v>1.2500000000000001E-2</v>
      </c>
      <c r="J36" s="33">
        <f t="shared" si="9"/>
        <v>1.2500000000000001E-2</v>
      </c>
      <c r="K36" s="33">
        <f t="shared" si="9"/>
        <v>1.2500000000000001E-2</v>
      </c>
      <c r="L36" s="33">
        <f t="shared" si="9"/>
        <v>1.2500000000000001E-2</v>
      </c>
      <c r="M36" s="33">
        <f t="shared" si="9"/>
        <v>1.2500000000000001E-2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53" s="37" customFormat="1">
      <c r="A37" s="32" t="s">
        <v>81</v>
      </c>
      <c r="B37" s="33">
        <f t="shared" ref="B37:M37" si="10">$B26*SQRT($B23)</f>
        <v>0.05</v>
      </c>
      <c r="C37" s="33">
        <f t="shared" si="10"/>
        <v>0.05</v>
      </c>
      <c r="D37" s="33">
        <f t="shared" si="10"/>
        <v>0.05</v>
      </c>
      <c r="E37" s="33">
        <f t="shared" si="10"/>
        <v>0.05</v>
      </c>
      <c r="F37" s="33">
        <f t="shared" si="10"/>
        <v>0.05</v>
      </c>
      <c r="G37" s="33">
        <f t="shared" si="10"/>
        <v>0.05</v>
      </c>
      <c r="H37" s="33">
        <f t="shared" si="10"/>
        <v>0.05</v>
      </c>
      <c r="I37" s="33">
        <f t="shared" si="10"/>
        <v>0.05</v>
      </c>
      <c r="J37" s="33">
        <f t="shared" si="10"/>
        <v>0.05</v>
      </c>
      <c r="K37" s="33">
        <f t="shared" si="10"/>
        <v>0.05</v>
      </c>
      <c r="L37" s="33">
        <f t="shared" si="10"/>
        <v>0.05</v>
      </c>
      <c r="M37" s="33">
        <f t="shared" si="10"/>
        <v>0.05</v>
      </c>
      <c r="N37" s="23"/>
      <c r="O37" s="24"/>
      <c r="P37" s="113"/>
      <c r="Q37" s="107"/>
      <c r="R37" s="109"/>
      <c r="S37" s="109"/>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53" s="37" customFormat="1">
      <c r="A38" s="32" t="s">
        <v>80</v>
      </c>
      <c r="B38" s="33">
        <f>B35-B36</f>
        <v>3.7500000000000006E-2</v>
      </c>
      <c r="C38" s="33">
        <f t="shared" ref="C38:M38" si="11">C35-C36</f>
        <v>1.2500000000000001E-2</v>
      </c>
      <c r="D38" s="33">
        <f t="shared" si="11"/>
        <v>0</v>
      </c>
      <c r="E38" s="33">
        <f t="shared" si="11"/>
        <v>-1.2500000000000001E-2</v>
      </c>
      <c r="F38" s="33">
        <f t="shared" si="11"/>
        <v>-2.5000000000000001E-2</v>
      </c>
      <c r="G38" s="33">
        <f t="shared" si="11"/>
        <v>-2.5000000000000001E-2</v>
      </c>
      <c r="H38" s="33">
        <f t="shared" si="11"/>
        <v>-1.2500000000000001E-2</v>
      </c>
      <c r="I38" s="33">
        <f t="shared" si="11"/>
        <v>0</v>
      </c>
      <c r="J38" s="33">
        <f t="shared" si="11"/>
        <v>7.4999999999999997E-3</v>
      </c>
      <c r="K38" s="33">
        <f t="shared" si="11"/>
        <v>1.2500000000000001E-2</v>
      </c>
      <c r="L38" s="33">
        <f t="shared" si="11"/>
        <v>7.4999999999999997E-3</v>
      </c>
      <c r="M38" s="33">
        <f t="shared" si="11"/>
        <v>7.4999999999999997E-3</v>
      </c>
      <c r="N38" s="23"/>
      <c r="O38" s="24"/>
      <c r="P38" s="113"/>
      <c r="Q38" s="107"/>
      <c r="R38" s="109"/>
      <c r="S38" s="109"/>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53" s="37" customFormat="1">
      <c r="A39" s="32" t="s">
        <v>82</v>
      </c>
      <c r="B39" s="39">
        <f t="shared" ref="B39:M39" si="12">((1+B35)-1/(1+B37))/((1+B37)-1/(1+B37))</f>
        <v>1</v>
      </c>
      <c r="C39" s="39">
        <f t="shared" si="12"/>
        <v>0.74390243902438913</v>
      </c>
      <c r="D39" s="39">
        <f t="shared" si="12"/>
        <v>0.6158536585365848</v>
      </c>
      <c r="E39" s="39">
        <f t="shared" si="12"/>
        <v>0.48780487804878053</v>
      </c>
      <c r="F39" s="39">
        <f t="shared" si="12"/>
        <v>0.35975609756097626</v>
      </c>
      <c r="G39" s="39">
        <f t="shared" si="12"/>
        <v>0.35975609756097626</v>
      </c>
      <c r="H39" s="39">
        <f t="shared" si="12"/>
        <v>0.48780487804878053</v>
      </c>
      <c r="I39" s="39">
        <f t="shared" si="12"/>
        <v>0.6158536585365848</v>
      </c>
      <c r="J39" s="39">
        <f t="shared" si="12"/>
        <v>0.69268292682926835</v>
      </c>
      <c r="K39" s="39">
        <f t="shared" si="12"/>
        <v>0.74390243902438913</v>
      </c>
      <c r="L39" s="39">
        <f t="shared" si="12"/>
        <v>0.69268292682926835</v>
      </c>
      <c r="M39" s="39">
        <f t="shared" si="12"/>
        <v>0.69268292682926835</v>
      </c>
      <c r="N39" s="38"/>
      <c r="O39" s="24"/>
      <c r="P39" s="113"/>
      <c r="Q39" s="107"/>
      <c r="R39" s="109"/>
      <c r="S39" s="109"/>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53" s="37" customFormat="1">
      <c r="A40" s="122" t="s">
        <v>83</v>
      </c>
      <c r="B40" s="41">
        <f t="shared" ref="B40:M40" si="13">(1+B37)</f>
        <v>1.05</v>
      </c>
      <c r="C40" s="41">
        <f t="shared" si="13"/>
        <v>1.05</v>
      </c>
      <c r="D40" s="41">
        <f t="shared" si="13"/>
        <v>1.05</v>
      </c>
      <c r="E40" s="41">
        <f t="shared" si="13"/>
        <v>1.05</v>
      </c>
      <c r="F40" s="41">
        <f t="shared" si="13"/>
        <v>1.05</v>
      </c>
      <c r="G40" s="41">
        <f t="shared" si="13"/>
        <v>1.05</v>
      </c>
      <c r="H40" s="41">
        <f t="shared" si="13"/>
        <v>1.05</v>
      </c>
      <c r="I40" s="41">
        <f t="shared" si="13"/>
        <v>1.05</v>
      </c>
      <c r="J40" s="41">
        <f t="shared" si="13"/>
        <v>1.05</v>
      </c>
      <c r="K40" s="41">
        <f t="shared" si="13"/>
        <v>1.05</v>
      </c>
      <c r="L40" s="41">
        <f t="shared" si="13"/>
        <v>1.05</v>
      </c>
      <c r="M40" s="41">
        <f t="shared" si="13"/>
        <v>1.05</v>
      </c>
      <c r="N40" s="134"/>
      <c r="O40" s="24"/>
      <c r="P40" s="113"/>
      <c r="Q40" s="107"/>
      <c r="R40" s="109"/>
      <c r="S40" s="109"/>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53" s="37" customFormat="1">
      <c r="A41" s="122" t="s">
        <v>84</v>
      </c>
      <c r="B41" s="41">
        <f t="shared" ref="B41:M41" si="14">1/B40</f>
        <v>0.95238095238095233</v>
      </c>
      <c r="C41" s="41">
        <f t="shared" si="14"/>
        <v>0.95238095238095233</v>
      </c>
      <c r="D41" s="41">
        <f t="shared" si="14"/>
        <v>0.95238095238095233</v>
      </c>
      <c r="E41" s="41">
        <f t="shared" si="14"/>
        <v>0.95238095238095233</v>
      </c>
      <c r="F41" s="41">
        <f t="shared" si="14"/>
        <v>0.95238095238095233</v>
      </c>
      <c r="G41" s="41">
        <f t="shared" si="14"/>
        <v>0.95238095238095233</v>
      </c>
      <c r="H41" s="41">
        <f t="shared" si="14"/>
        <v>0.95238095238095233</v>
      </c>
      <c r="I41" s="41">
        <f t="shared" si="14"/>
        <v>0.95238095238095233</v>
      </c>
      <c r="J41" s="41">
        <f t="shared" si="14"/>
        <v>0.95238095238095233</v>
      </c>
      <c r="K41" s="41">
        <f t="shared" si="14"/>
        <v>0.95238095238095233</v>
      </c>
      <c r="L41" s="41">
        <f t="shared" si="14"/>
        <v>0.95238095238095233</v>
      </c>
      <c r="M41" s="41">
        <f t="shared" si="14"/>
        <v>0.95238095238095233</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53" s="37" customFormat="1">
      <c r="A42" s="123" t="s">
        <v>89</v>
      </c>
      <c r="B42" s="125">
        <f t="shared" ref="B42:M42" si="15">(1+B37)/(1+B36)-1</f>
        <v>3.7037037037037202E-2</v>
      </c>
      <c r="C42" s="125">
        <f t="shared" si="15"/>
        <v>3.7037037037037202E-2</v>
      </c>
      <c r="D42" s="125">
        <f t="shared" si="15"/>
        <v>3.7037037037037202E-2</v>
      </c>
      <c r="E42" s="125">
        <f t="shared" si="15"/>
        <v>3.7037037037037202E-2</v>
      </c>
      <c r="F42" s="125">
        <f t="shared" si="15"/>
        <v>3.7037037037037202E-2</v>
      </c>
      <c r="G42" s="125">
        <f t="shared" si="15"/>
        <v>3.7037037037037202E-2</v>
      </c>
      <c r="H42" s="125">
        <f t="shared" si="15"/>
        <v>3.7037037037037202E-2</v>
      </c>
      <c r="I42" s="125">
        <f t="shared" si="15"/>
        <v>3.7037037037037202E-2</v>
      </c>
      <c r="J42" s="125">
        <f t="shared" si="15"/>
        <v>3.7037037037037202E-2</v>
      </c>
      <c r="K42" s="125">
        <f t="shared" si="15"/>
        <v>3.7037037037037202E-2</v>
      </c>
      <c r="L42" s="125">
        <f t="shared" si="15"/>
        <v>3.7037037037037202E-2</v>
      </c>
      <c r="M42" s="125">
        <f t="shared" si="15"/>
        <v>3.7037037037037202E-2</v>
      </c>
      <c r="N42" s="135"/>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53" s="37" customFormat="1">
      <c r="A43" s="124" t="s">
        <v>90</v>
      </c>
      <c r="B43" s="125">
        <f t="shared" ref="B43:M43" si="16">1/(1+B37)/(1+B36)-1</f>
        <v>-5.9376837154614948E-2</v>
      </c>
      <c r="C43" s="125">
        <f t="shared" si="16"/>
        <v>-5.9376837154614948E-2</v>
      </c>
      <c r="D43" s="125">
        <f t="shared" si="16"/>
        <v>-5.9376837154614948E-2</v>
      </c>
      <c r="E43" s="125">
        <f t="shared" si="16"/>
        <v>-5.9376837154614948E-2</v>
      </c>
      <c r="F43" s="125">
        <f t="shared" si="16"/>
        <v>-5.9376837154614948E-2</v>
      </c>
      <c r="G43" s="125">
        <f t="shared" si="16"/>
        <v>-5.9376837154614948E-2</v>
      </c>
      <c r="H43" s="125">
        <f t="shared" si="16"/>
        <v>-5.9376837154614948E-2</v>
      </c>
      <c r="I43" s="125">
        <f t="shared" si="16"/>
        <v>-5.9376837154614948E-2</v>
      </c>
      <c r="J43" s="125">
        <f t="shared" si="16"/>
        <v>-5.9376837154614948E-2</v>
      </c>
      <c r="K43" s="125">
        <f t="shared" si="16"/>
        <v>-5.9376837154614948E-2</v>
      </c>
      <c r="L43" s="125">
        <f t="shared" si="16"/>
        <v>-5.9376837154614948E-2</v>
      </c>
      <c r="M43" s="125">
        <f t="shared" si="16"/>
        <v>-5.9376837154614948E-2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53" s="37" customFormat="1">
      <c r="A44" s="94" t="s">
        <v>99</v>
      </c>
      <c r="B44" s="126">
        <f t="shared" ref="B44:M44" si="17">(B42-$B28)*$B27</f>
        <v>4.2037037037037202</v>
      </c>
      <c r="C44" s="126">
        <f t="shared" si="17"/>
        <v>4.2037037037037202</v>
      </c>
      <c r="D44" s="126">
        <f t="shared" si="17"/>
        <v>4.2037037037037202</v>
      </c>
      <c r="E44" s="126">
        <f t="shared" si="17"/>
        <v>4.2037037037037202</v>
      </c>
      <c r="F44" s="126">
        <f t="shared" si="17"/>
        <v>4.2037037037037202</v>
      </c>
      <c r="G44" s="126">
        <f t="shared" si="17"/>
        <v>4.2037037037037202</v>
      </c>
      <c r="H44" s="126">
        <f t="shared" si="17"/>
        <v>4.2037037037037202</v>
      </c>
      <c r="I44" s="126">
        <f t="shared" si="17"/>
        <v>4.2037037037037202</v>
      </c>
      <c r="J44" s="126">
        <f t="shared" si="17"/>
        <v>4.2037037037037202</v>
      </c>
      <c r="K44" s="126">
        <f t="shared" si="17"/>
        <v>4.2037037037037202</v>
      </c>
      <c r="L44" s="126">
        <f t="shared" si="17"/>
        <v>4.2037037037037202</v>
      </c>
      <c r="M44" s="126">
        <f t="shared" si="17"/>
        <v>4.2037037037037202</v>
      </c>
      <c r="N44" s="136"/>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53" s="37" customFormat="1">
      <c r="A45" s="121" t="s">
        <v>100</v>
      </c>
      <c r="B45" s="127">
        <f t="shared" ref="B45:M45" si="18">(B43-$B28)*$B27</f>
        <v>-5.4376837154614952</v>
      </c>
      <c r="C45" s="127">
        <f t="shared" si="18"/>
        <v>-5.4376837154614952</v>
      </c>
      <c r="D45" s="127">
        <f t="shared" si="18"/>
        <v>-5.4376837154614952</v>
      </c>
      <c r="E45" s="127">
        <f t="shared" si="18"/>
        <v>-5.4376837154614952</v>
      </c>
      <c r="F45" s="127">
        <f t="shared" si="18"/>
        <v>-5.4376837154614952</v>
      </c>
      <c r="G45" s="127">
        <f t="shared" si="18"/>
        <v>-5.4376837154614952</v>
      </c>
      <c r="H45" s="127">
        <f t="shared" si="18"/>
        <v>-5.4376837154614952</v>
      </c>
      <c r="I45" s="127">
        <f t="shared" si="18"/>
        <v>-5.4376837154614952</v>
      </c>
      <c r="J45" s="127">
        <f t="shared" si="18"/>
        <v>-5.4376837154614952</v>
      </c>
      <c r="K45" s="127">
        <f t="shared" si="18"/>
        <v>-5.4376837154614952</v>
      </c>
      <c r="L45" s="127">
        <f t="shared" si="18"/>
        <v>-5.4376837154614952</v>
      </c>
      <c r="M45" s="127">
        <f t="shared" si="18"/>
        <v>-5.4376837154614952</v>
      </c>
      <c r="N45" s="137"/>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53">
      <c r="A46" s="60" t="s">
        <v>128</v>
      </c>
      <c r="B46" s="44">
        <v>0</v>
      </c>
      <c r="C46" s="44">
        <v>1</v>
      </c>
      <c r="D46" s="44">
        <v>2</v>
      </c>
      <c r="E46" s="44">
        <v>3</v>
      </c>
      <c r="F46" s="44">
        <v>4</v>
      </c>
      <c r="G46" s="44">
        <v>5</v>
      </c>
      <c r="H46" s="44">
        <v>6</v>
      </c>
      <c r="I46" s="44">
        <v>7</v>
      </c>
      <c r="J46" s="44">
        <v>8</v>
      </c>
      <c r="K46" s="44">
        <v>9</v>
      </c>
      <c r="L46" s="44">
        <v>10</v>
      </c>
      <c r="M46" s="44">
        <v>11</v>
      </c>
      <c r="N46" s="44">
        <v>12</v>
      </c>
      <c r="O46" s="44"/>
      <c r="Q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53">
      <c r="B47" s="45" t="s">
        <v>97</v>
      </c>
      <c r="C47" s="73">
        <f t="shared" ref="C47:N47" si="19">(B38-$B28)*$B27</f>
        <v>4.25</v>
      </c>
      <c r="D47" s="73">
        <f t="shared" si="19"/>
        <v>1.7500000000000002</v>
      </c>
      <c r="E47" s="73">
        <f t="shared" si="19"/>
        <v>0.5</v>
      </c>
      <c r="F47" s="73">
        <f t="shared" si="19"/>
        <v>-0.75000000000000011</v>
      </c>
      <c r="G47" s="73">
        <f t="shared" si="19"/>
        <v>-2</v>
      </c>
      <c r="H47" s="73">
        <f t="shared" si="19"/>
        <v>-2</v>
      </c>
      <c r="I47" s="73">
        <f t="shared" si="19"/>
        <v>-0.75000000000000011</v>
      </c>
      <c r="J47" s="73">
        <f t="shared" si="19"/>
        <v>0.5</v>
      </c>
      <c r="K47" s="73">
        <f t="shared" si="19"/>
        <v>1.25</v>
      </c>
      <c r="L47" s="73">
        <f t="shared" si="19"/>
        <v>1.7500000000000002</v>
      </c>
      <c r="M47" s="73">
        <f t="shared" si="19"/>
        <v>1.25</v>
      </c>
      <c r="N47" s="73">
        <f t="shared" si="19"/>
        <v>1.25</v>
      </c>
      <c r="O47" s="47"/>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53">
      <c r="A48" s="90" t="s">
        <v>92</v>
      </c>
      <c r="B48" s="48"/>
      <c r="C48" s="49"/>
      <c r="D48" s="49"/>
      <c r="E48" s="49"/>
      <c r="F48" s="49"/>
      <c r="G48" s="49"/>
      <c r="H48" s="49"/>
      <c r="I48" s="49"/>
      <c r="J48" s="49"/>
      <c r="K48" s="49"/>
      <c r="L48" s="49"/>
      <c r="M48" s="49"/>
      <c r="N48" s="50"/>
      <c r="O48" s="47"/>
      <c r="Q48" s="24"/>
      <c r="W48" s="24"/>
      <c r="X48" s="24"/>
      <c r="Y48" s="24"/>
      <c r="Z48" s="24"/>
      <c r="AA48" s="156"/>
      <c r="AB48" s="157"/>
      <c r="AC48" s="158"/>
      <c r="AD48" s="159"/>
      <c r="AE48" s="159"/>
      <c r="AF48" s="159"/>
      <c r="AG48" s="159"/>
      <c r="AH48" s="159"/>
      <c r="AI48" s="159"/>
      <c r="AJ48" s="159"/>
      <c r="AK48" s="159"/>
      <c r="AL48" s="159"/>
      <c r="AM48" s="159"/>
      <c r="AN48" s="159"/>
      <c r="AO48" s="159"/>
      <c r="AP48" s="159"/>
      <c r="AQ48" s="24"/>
      <c r="AR48" s="24"/>
      <c r="AS48" s="24"/>
      <c r="AT48" s="24"/>
      <c r="AU48" s="24"/>
      <c r="AV48" s="24"/>
      <c r="AW48" s="24"/>
      <c r="AX48" s="24"/>
      <c r="AY48" s="24"/>
      <c r="AZ48" s="24"/>
      <c r="BA48" s="24"/>
    </row>
    <row r="49" spans="1:53">
      <c r="A49" s="51"/>
      <c r="B49" s="52" t="s">
        <v>93</v>
      </c>
      <c r="C49" s="53"/>
      <c r="D49" s="53"/>
      <c r="E49" s="53"/>
      <c r="F49" s="53"/>
      <c r="G49" s="53"/>
      <c r="H49" s="53"/>
      <c r="I49" s="53"/>
      <c r="J49" s="53"/>
      <c r="K49" s="53"/>
      <c r="L49" s="53"/>
      <c r="M49" s="53"/>
      <c r="N49" s="54"/>
      <c r="O49" s="47"/>
      <c r="Q49" s="24"/>
      <c r="W49" s="24"/>
      <c r="X49" s="30"/>
      <c r="Y49" s="160"/>
      <c r="Z49" s="23"/>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s="60" customFormat="1">
      <c r="A50" s="55" t="s">
        <v>86</v>
      </c>
      <c r="B50" s="56">
        <f t="shared" ref="B50:M50" si="20">B46</f>
        <v>0</v>
      </c>
      <c r="C50" s="56">
        <f t="shared" si="20"/>
        <v>1</v>
      </c>
      <c r="D50" s="56">
        <f t="shared" si="20"/>
        <v>2</v>
      </c>
      <c r="E50" s="56">
        <f t="shared" si="20"/>
        <v>3</v>
      </c>
      <c r="F50" s="56">
        <f t="shared" si="20"/>
        <v>4</v>
      </c>
      <c r="G50" s="56">
        <f t="shared" si="20"/>
        <v>5</v>
      </c>
      <c r="H50" s="56">
        <f t="shared" si="20"/>
        <v>6</v>
      </c>
      <c r="I50" s="56">
        <f t="shared" si="20"/>
        <v>7</v>
      </c>
      <c r="J50" s="56">
        <f t="shared" si="20"/>
        <v>8</v>
      </c>
      <c r="K50" s="56">
        <f t="shared" si="20"/>
        <v>9</v>
      </c>
      <c r="L50" s="56">
        <f t="shared" si="20"/>
        <v>10</v>
      </c>
      <c r="M50" s="56">
        <f t="shared" si="20"/>
        <v>11</v>
      </c>
      <c r="N50" s="57" t="s">
        <v>87</v>
      </c>
      <c r="O50" s="58"/>
      <c r="P50" s="59"/>
      <c r="Q50" s="59"/>
      <c r="W50" s="34"/>
      <c r="X50" s="34"/>
      <c r="Y50" s="24"/>
      <c r="Z50" s="24"/>
      <c r="AA50" s="156"/>
      <c r="AB50" s="157"/>
      <c r="AC50" s="158"/>
      <c r="AD50" s="159"/>
      <c r="AE50" s="159"/>
      <c r="AF50" s="159"/>
      <c r="AG50" s="159"/>
      <c r="AH50" s="159"/>
      <c r="AI50" s="159"/>
      <c r="AJ50" s="159"/>
      <c r="AK50" s="159"/>
      <c r="AL50" s="159"/>
      <c r="AM50" s="159"/>
      <c r="AN50" s="159"/>
      <c r="AO50" s="159"/>
      <c r="AP50" s="159"/>
      <c r="AQ50" s="59"/>
      <c r="AR50" s="59"/>
      <c r="AS50" s="59"/>
      <c r="AT50" s="59"/>
      <c r="AU50" s="59"/>
      <c r="AV50" s="59"/>
      <c r="AW50" s="59"/>
      <c r="AX50" s="59"/>
      <c r="AY50" s="59"/>
      <c r="AZ50" s="59"/>
      <c r="BA50" s="59"/>
    </row>
    <row r="51" spans="1:53">
      <c r="A51" s="61" t="s">
        <v>88</v>
      </c>
      <c r="B51" s="32"/>
      <c r="C51" s="52"/>
      <c r="D51" s="52"/>
      <c r="E51" s="52"/>
      <c r="F51" s="52"/>
      <c r="G51" s="52"/>
      <c r="H51" s="52"/>
      <c r="I51" s="52"/>
      <c r="J51" s="52"/>
      <c r="K51" s="52"/>
      <c r="L51" s="52"/>
      <c r="M51" s="52"/>
      <c r="N51" s="62"/>
      <c r="O51" s="44"/>
      <c r="Q51" s="23"/>
      <c r="W51" s="34"/>
      <c r="X51" s="34"/>
      <c r="Y51" s="24"/>
      <c r="Z51" s="24"/>
      <c r="AA51" s="156"/>
      <c r="AB51" s="157"/>
      <c r="AC51" s="158"/>
      <c r="AD51" s="159"/>
      <c r="AE51" s="159"/>
      <c r="AF51" s="159"/>
      <c r="AG51" s="159"/>
      <c r="AH51" s="159"/>
      <c r="AI51" s="159"/>
      <c r="AJ51" s="159"/>
      <c r="AK51" s="159"/>
      <c r="AL51" s="159"/>
      <c r="AM51" s="159"/>
      <c r="AN51" s="159"/>
      <c r="AO51" s="159"/>
      <c r="AP51" s="159"/>
      <c r="AQ51" s="24"/>
      <c r="AR51" s="24"/>
      <c r="AS51" s="24"/>
      <c r="AT51" s="24"/>
      <c r="AU51" s="24"/>
      <c r="AV51" s="24"/>
      <c r="AW51" s="24"/>
      <c r="AX51" s="24"/>
      <c r="AY51" s="24"/>
      <c r="AZ51" s="24"/>
      <c r="BA51" s="24"/>
    </row>
    <row r="52" spans="1:53">
      <c r="A52" s="61">
        <v>0</v>
      </c>
      <c r="B52" s="63">
        <f>B27</f>
        <v>100</v>
      </c>
      <c r="C52" s="63">
        <f>(1+B$37)/((1+B$35)/(1+B$38))*B52</f>
        <v>103.75000000000001</v>
      </c>
      <c r="D52" s="63">
        <f t="shared" ref="D52:N52" si="21">(1+C$37)/((1+C$35)/(1+C$38))*C52</f>
        <v>107.60899390243902</v>
      </c>
      <c r="E52" s="63">
        <f t="shared" si="21"/>
        <v>111.59451219512196</v>
      </c>
      <c r="F52" s="63">
        <f t="shared" si="21"/>
        <v>115.70955983231711</v>
      </c>
      <c r="G52" s="63">
        <f t="shared" si="21"/>
        <v>119.95712595274394</v>
      </c>
      <c r="H52" s="63">
        <f t="shared" si="21"/>
        <v>124.36061538645225</v>
      </c>
      <c r="I52" s="63">
        <f t="shared" si="21"/>
        <v>128.9464130788277</v>
      </c>
      <c r="J52" s="63">
        <f t="shared" si="21"/>
        <v>133.72220615582134</v>
      </c>
      <c r="K52" s="63">
        <f t="shared" si="21"/>
        <v>138.68762631087205</v>
      </c>
      <c r="L52" s="63">
        <f t="shared" si="21"/>
        <v>143.84612948463007</v>
      </c>
      <c r="M52" s="63">
        <f t="shared" si="21"/>
        <v>149.18747473387552</v>
      </c>
      <c r="N52" s="63">
        <f t="shared" si="21"/>
        <v>154.72715670009663</v>
      </c>
      <c r="O52" s="65"/>
      <c r="P52" s="66"/>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c r="A53" s="61">
        <f t="shared" ref="A53:A64" si="22">1+A52</f>
        <v>1</v>
      </c>
      <c r="B53" s="63"/>
      <c r="C53" s="63">
        <f>1/(1+B$37)/((1+B$35)/(1+B$38))*B52</f>
        <v>94.104308390022666</v>
      </c>
      <c r="D53" s="63">
        <f t="shared" ref="D53:N54" si="23">1/(1+C$37)/((1+C$35)/(1+C$38))*C52</f>
        <v>97.604529616724747</v>
      </c>
      <c r="E53" s="63">
        <f t="shared" si="23"/>
        <v>101.21951219512195</v>
      </c>
      <c r="F53" s="63">
        <f t="shared" si="23"/>
        <v>104.9519817073171</v>
      </c>
      <c r="G53" s="63">
        <f t="shared" si="23"/>
        <v>108.80464939024391</v>
      </c>
      <c r="H53" s="63">
        <f t="shared" si="23"/>
        <v>112.79874411469589</v>
      </c>
      <c r="I53" s="63">
        <f t="shared" si="23"/>
        <v>116.95819780392534</v>
      </c>
      <c r="J53" s="63">
        <f t="shared" si="23"/>
        <v>121.28998290777444</v>
      </c>
      <c r="K53" s="63">
        <f t="shared" si="23"/>
        <v>125.7937653613352</v>
      </c>
      <c r="L53" s="63">
        <f t="shared" si="23"/>
        <v>130.47267980465313</v>
      </c>
      <c r="M53" s="63">
        <f t="shared" si="23"/>
        <v>135.31743740034062</v>
      </c>
      <c r="N53" s="63">
        <f t="shared" si="23"/>
        <v>140.34209224498559</v>
      </c>
      <c r="O53" s="65"/>
      <c r="P53" s="66"/>
      <c r="W53" s="34"/>
      <c r="X53" s="34"/>
      <c r="Y53" s="24"/>
      <c r="Z53" s="24"/>
      <c r="AA53" s="156"/>
      <c r="AB53" s="157"/>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row>
    <row r="54" spans="1:53">
      <c r="A54" s="61">
        <f t="shared" si="22"/>
        <v>2</v>
      </c>
      <c r="B54" s="63"/>
      <c r="C54" s="63"/>
      <c r="D54" s="63">
        <f t="shared" si="23"/>
        <v>88.530185593401114</v>
      </c>
      <c r="E54" s="63">
        <f t="shared" si="23"/>
        <v>91.809081356119691</v>
      </c>
      <c r="F54" s="63">
        <f t="shared" si="23"/>
        <v>95.194541231126607</v>
      </c>
      <c r="G54" s="63">
        <f t="shared" si="23"/>
        <v>98.689024390243901</v>
      </c>
      <c r="H54" s="63">
        <f t="shared" si="23"/>
        <v>102.31178604507562</v>
      </c>
      <c r="I54" s="63">
        <f t="shared" si="23"/>
        <v>106.08453315548782</v>
      </c>
      <c r="J54" s="63">
        <f t="shared" si="23"/>
        <v>110.01358993902443</v>
      </c>
      <c r="K54" s="63">
        <f t="shared" si="23"/>
        <v>114.09865338896616</v>
      </c>
      <c r="L54" s="63">
        <f t="shared" si="23"/>
        <v>118.34256671623868</v>
      </c>
      <c r="M54" s="63">
        <f t="shared" si="23"/>
        <v>122.73690467151076</v>
      </c>
      <c r="N54" s="63">
        <f t="shared" si="23"/>
        <v>127.29441473468084</v>
      </c>
      <c r="O54" s="65"/>
      <c r="P54" s="66"/>
      <c r="W54" s="34"/>
      <c r="X54" s="34"/>
      <c r="Y54" s="24"/>
      <c r="Z54" s="24"/>
      <c r="AA54" s="156"/>
      <c r="AB54" s="157"/>
      <c r="AC54" s="24"/>
      <c r="AD54" s="38"/>
      <c r="AE54" s="38"/>
      <c r="AF54" s="38"/>
      <c r="AG54" s="38"/>
      <c r="AH54" s="38"/>
      <c r="AI54" s="38"/>
      <c r="AJ54" s="38"/>
      <c r="AK54" s="38"/>
      <c r="AL54" s="38"/>
      <c r="AM54" s="38"/>
      <c r="AN54" s="38"/>
      <c r="AO54" s="38"/>
      <c r="AP54" s="38"/>
      <c r="AQ54" s="24"/>
      <c r="AR54" s="24"/>
      <c r="AS54" s="24"/>
      <c r="AT54" s="24"/>
      <c r="AU54" s="24"/>
      <c r="AV54" s="24"/>
      <c r="AW54" s="24"/>
      <c r="AX54" s="24"/>
      <c r="AY54" s="24"/>
      <c r="AZ54" s="24"/>
      <c r="BA54" s="24"/>
    </row>
    <row r="55" spans="1:53">
      <c r="A55" s="61">
        <f t="shared" si="22"/>
        <v>3</v>
      </c>
      <c r="B55" s="63"/>
      <c r="C55" s="63"/>
      <c r="D55" s="63"/>
      <c r="E55" s="63">
        <f t="shared" ref="E55:N55" si="24">1/(1+D$37)/((1+D$35)/(1+D$38))*D54</f>
        <v>83.273543180153894</v>
      </c>
      <c r="F55" s="63">
        <f t="shared" si="24"/>
        <v>86.344255084922096</v>
      </c>
      <c r="G55" s="63">
        <f t="shared" si="24"/>
        <v>89.513854322216673</v>
      </c>
      <c r="H55" s="63">
        <f t="shared" si="24"/>
        <v>92.799805936576519</v>
      </c>
      <c r="I55" s="63">
        <f t="shared" si="24"/>
        <v>96.221798780487802</v>
      </c>
      <c r="J55" s="63">
        <f t="shared" si="24"/>
        <v>99.785569105691067</v>
      </c>
      <c r="K55" s="63">
        <f t="shared" si="24"/>
        <v>103.49084207615977</v>
      </c>
      <c r="L55" s="63">
        <f t="shared" si="24"/>
        <v>107.34019656801694</v>
      </c>
      <c r="M55" s="63">
        <f t="shared" si="24"/>
        <v>111.3259906317558</v>
      </c>
      <c r="N55" s="63">
        <f t="shared" si="24"/>
        <v>115.45978660742026</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c r="A56" s="61">
        <f t="shared" si="22"/>
        <v>4</v>
      </c>
      <c r="B56" s="52"/>
      <c r="C56" s="52"/>
      <c r="D56" s="63"/>
      <c r="E56" s="63"/>
      <c r="F56" s="63">
        <f t="shared" ref="F56:N56" si="25">1/(1+E$37)/((1+E$35)/(1+E$38))*E55</f>
        <v>78.316784657525687</v>
      </c>
      <c r="G56" s="63">
        <f t="shared" si="25"/>
        <v>81.191704600650056</v>
      </c>
      <c r="H56" s="63">
        <f t="shared" si="25"/>
        <v>84.172159579661226</v>
      </c>
      <c r="I56" s="63">
        <f t="shared" si="25"/>
        <v>87.276007964161252</v>
      </c>
      <c r="J56" s="63">
        <f t="shared" si="25"/>
        <v>90.508452703574648</v>
      </c>
      <c r="K56" s="63">
        <f t="shared" si="25"/>
        <v>93.869244513523569</v>
      </c>
      <c r="L56" s="63">
        <f t="shared" si="25"/>
        <v>97.360722510672943</v>
      </c>
      <c r="M56" s="63">
        <f t="shared" si="25"/>
        <v>100.97595522154721</v>
      </c>
      <c r="N56" s="63">
        <f t="shared" si="25"/>
        <v>104.72543002940613</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c r="A57" s="61">
        <f t="shared" si="22"/>
        <v>5</v>
      </c>
      <c r="B57" s="63"/>
      <c r="C57" s="63"/>
      <c r="D57" s="63"/>
      <c r="E57" s="63"/>
      <c r="F57" s="63"/>
      <c r="G57" s="63">
        <f t="shared" ref="G57:N57" si="26">1/(1+F$37)/((1+F$35)/(1+F$38))*F56</f>
        <v>73.643269479047646</v>
      </c>
      <c r="H57" s="63">
        <f t="shared" si="26"/>
        <v>76.346630004227876</v>
      </c>
      <c r="I57" s="63">
        <f t="shared" si="26"/>
        <v>79.161911985633779</v>
      </c>
      <c r="J57" s="63">
        <f t="shared" si="26"/>
        <v>82.093834651768375</v>
      </c>
      <c r="K57" s="63">
        <f t="shared" si="26"/>
        <v>85.14217189435243</v>
      </c>
      <c r="L57" s="63">
        <f t="shared" si="26"/>
        <v>88.309045361154574</v>
      </c>
      <c r="M57" s="63">
        <f t="shared" si="26"/>
        <v>91.588168001403346</v>
      </c>
      <c r="N57" s="63">
        <f t="shared" si="26"/>
        <v>94.989052180867233</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c r="A58" s="61">
        <f t="shared" si="22"/>
        <v>6</v>
      </c>
      <c r="B58" s="63"/>
      <c r="C58" s="67"/>
      <c r="D58" s="63"/>
      <c r="E58" s="63"/>
      <c r="F58" s="63"/>
      <c r="G58" s="63"/>
      <c r="H58" s="63">
        <f t="shared" ref="H58:N58" si="27">1/(1+G$37)/((1+G$35)/(1+G$38))*G57</f>
        <v>69.248643994764493</v>
      </c>
      <c r="I58" s="63">
        <f t="shared" si="27"/>
        <v>71.802187742071467</v>
      </c>
      <c r="J58" s="63">
        <f t="shared" si="27"/>
        <v>74.46152802881484</v>
      </c>
      <c r="K58" s="63">
        <f t="shared" si="27"/>
        <v>77.226459768120108</v>
      </c>
      <c r="L58" s="63">
        <f t="shared" si="27"/>
        <v>80.098907357056291</v>
      </c>
      <c r="M58" s="63">
        <f t="shared" si="27"/>
        <v>83.073168255241114</v>
      </c>
      <c r="N58" s="63">
        <f t="shared" si="27"/>
        <v>86.157870458836484</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c r="A59" s="61">
        <f t="shared" si="22"/>
        <v>7</v>
      </c>
      <c r="B59" s="63"/>
      <c r="C59" s="63"/>
      <c r="D59" s="63"/>
      <c r="E59" s="63"/>
      <c r="F59" s="63"/>
      <c r="G59" s="63"/>
      <c r="H59" s="63"/>
      <c r="I59" s="63">
        <f t="shared" ref="I59:N59" si="28">1/(1+H$37)/((1+H$35)/(1+H$38))*H58</f>
        <v>65.126700899838042</v>
      </c>
      <c r="J59" s="63">
        <f t="shared" si="28"/>
        <v>67.538800933165405</v>
      </c>
      <c r="K59" s="63">
        <f t="shared" si="28"/>
        <v>70.046675526639547</v>
      </c>
      <c r="L59" s="63">
        <f t="shared" si="28"/>
        <v>72.652070165130411</v>
      </c>
      <c r="M59" s="63">
        <f t="shared" si="28"/>
        <v>75.349812476409156</v>
      </c>
      <c r="N59" s="63">
        <f t="shared" si="28"/>
        <v>78.14772830733466</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c r="A60" s="61">
        <f t="shared" si="22"/>
        <v>8</v>
      </c>
      <c r="B60" s="63"/>
      <c r="C60" s="67"/>
      <c r="D60" s="63"/>
      <c r="E60" s="63"/>
      <c r="F60" s="63"/>
      <c r="G60" s="63"/>
      <c r="H60" s="63"/>
      <c r="I60" s="63"/>
      <c r="J60" s="63">
        <f>1/(1+I$37)/((1+I$35)/(1+I$38))*I59</f>
        <v>61.259683386091041</v>
      </c>
      <c r="K60" s="63">
        <f>1/(1+J$37)/((1+J$35)/(1+J$38))*J59</f>
        <v>63.534399570648127</v>
      </c>
      <c r="L60" s="63">
        <f>1/(1+K$37)/((1+K$35)/(1+K$38))*K59</f>
        <v>65.897569310775879</v>
      </c>
      <c r="M60" s="63">
        <f>1/(1+L$37)/((1+L$35)/(1+L$38))*L59</f>
        <v>68.344501112389253</v>
      </c>
      <c r="N60" s="63">
        <f>1/(1+M$37)/((1+M$35)/(1+M$38))*M59</f>
        <v>70.882293249283123</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c r="A61" s="61">
        <f t="shared" si="22"/>
        <v>9</v>
      </c>
      <c r="B61" s="63"/>
      <c r="C61" s="63"/>
      <c r="D61" s="63"/>
      <c r="E61" s="63"/>
      <c r="F61" s="63"/>
      <c r="G61" s="63"/>
      <c r="H61" s="63"/>
      <c r="I61" s="63"/>
      <c r="J61" s="63"/>
      <c r="K61" s="63">
        <f>1/(1+J$37)/((1+J$35)/(1+J$38))*J60</f>
        <v>57.627573306710289</v>
      </c>
      <c r="L61" s="63">
        <f>1/(1+K$37)/((1+K$35)/(1+K$38))*K60</f>
        <v>59.771037923606244</v>
      </c>
      <c r="M61" s="63">
        <f>1/(1+L$37)/((1+L$35)/(1+L$38))*L60</f>
        <v>61.990477199446026</v>
      </c>
      <c r="N61" s="63">
        <f>1/(1+M$37)/((1+M$35)/(1+M$38))*M60</f>
        <v>64.292329477807812</v>
      </c>
      <c r="O61" s="65"/>
      <c r="P61" s="66"/>
      <c r="W61" s="34"/>
      <c r="X61" s="34"/>
      <c r="Y61" s="24"/>
      <c r="Z61" s="24"/>
      <c r="AA61" s="24"/>
      <c r="AB61" s="24"/>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c r="A62" s="61">
        <f t="shared" si="22"/>
        <v>10</v>
      </c>
      <c r="B62" s="63"/>
      <c r="C62" s="67"/>
      <c r="D62" s="63"/>
      <c r="E62" s="63"/>
      <c r="F62" s="63"/>
      <c r="G62" s="63"/>
      <c r="H62" s="63"/>
      <c r="I62" s="63"/>
      <c r="J62" s="63"/>
      <c r="K62" s="63"/>
      <c r="L62" s="63">
        <f>1/(1+K$37)/((1+K$35)/(1+K$38))*K61</f>
        <v>54.214093354744868</v>
      </c>
      <c r="M62" s="63">
        <f>1/(1+L$37)/((1+L$35)/(1+L$38))*L61</f>
        <v>56.22719020357917</v>
      </c>
      <c r="N62" s="63">
        <f>1/(1+M$37)/((1+M$35)/(1+M$38))*M61</f>
        <v>58.315038075109122</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c r="A63" s="61">
        <f t="shared" si="22"/>
        <v>11</v>
      </c>
      <c r="B63" s="63"/>
      <c r="C63" s="67"/>
      <c r="D63" s="53"/>
      <c r="E63" s="53"/>
      <c r="F63" s="63"/>
      <c r="G63" s="63"/>
      <c r="H63" s="63"/>
      <c r="I63" s="63"/>
      <c r="J63" s="63"/>
      <c r="K63" s="63"/>
      <c r="L63" s="63"/>
      <c r="M63" s="63">
        <f>1/(1+L$37)/((1+L$35)/(1+L$38))*L62</f>
        <v>50.99971900551396</v>
      </c>
      <c r="N63" s="63">
        <f>1/(1+M$37)/((1+M$35)/(1+M$38))*M62</f>
        <v>52.893458571527553</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c r="A64" s="68">
        <f t="shared" si="22"/>
        <v>12</v>
      </c>
      <c r="B64" s="69"/>
      <c r="C64" s="69"/>
      <c r="D64" s="69"/>
      <c r="E64" s="70"/>
      <c r="F64" s="70"/>
      <c r="G64" s="69"/>
      <c r="H64" s="69"/>
      <c r="I64" s="69"/>
      <c r="J64" s="69"/>
      <c r="K64" s="69"/>
      <c r="L64" s="69"/>
      <c r="M64" s="69"/>
      <c r="N64" s="63">
        <f>1/(1+M$37)/((1+M$35)/(1+M$38))*M63</f>
        <v>47.97592614197508</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c r="A65" s="72"/>
      <c r="B65" s="73"/>
      <c r="C65" s="73"/>
      <c r="D65" s="74"/>
      <c r="P65" s="66"/>
      <c r="Q65" s="34"/>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c r="A66" s="90" t="s">
        <v>105</v>
      </c>
      <c r="B66" s="48"/>
      <c r="C66" s="49"/>
      <c r="D66" s="49"/>
      <c r="E66" s="49"/>
      <c r="F66" s="49"/>
      <c r="G66" s="49"/>
      <c r="H66" s="49"/>
      <c r="I66" s="49"/>
      <c r="J66" s="49"/>
      <c r="K66" s="49"/>
      <c r="L66" s="49"/>
      <c r="M66" s="49"/>
      <c r="N66" s="50"/>
      <c r="O66" s="4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c r="A67" s="161"/>
      <c r="B67" s="52" t="s">
        <v>94</v>
      </c>
      <c r="C67" s="53"/>
      <c r="D67" s="53"/>
      <c r="E67" s="53"/>
      <c r="F67" s="53"/>
      <c r="G67" s="53"/>
      <c r="H67" s="53"/>
      <c r="I67" s="53"/>
      <c r="J67" s="53"/>
      <c r="K67" s="53"/>
      <c r="L67" s="53"/>
      <c r="M67" s="53"/>
      <c r="N67" s="54"/>
      <c r="O67" s="44"/>
      <c r="W67" s="34"/>
      <c r="X67" s="34"/>
      <c r="Y67" s="24"/>
      <c r="Z67" s="24"/>
      <c r="AA67" s="24"/>
      <c r="AB67" s="24"/>
      <c r="AC67" s="59"/>
      <c r="AD67" s="92"/>
      <c r="AE67" s="96"/>
      <c r="AF67" s="96"/>
      <c r="AG67" s="96"/>
      <c r="AH67" s="96"/>
      <c r="AI67" s="96"/>
      <c r="AJ67" s="96"/>
      <c r="AK67" s="96"/>
      <c r="AL67" s="96"/>
      <c r="AM67" s="96"/>
      <c r="AN67" s="96"/>
      <c r="AO67" s="96"/>
      <c r="AP67" s="96"/>
      <c r="AQ67" s="24"/>
      <c r="AR67" s="24"/>
      <c r="AS67" s="24"/>
      <c r="AT67" s="24"/>
      <c r="AU67" s="24"/>
      <c r="AV67" s="24"/>
      <c r="AW67" s="24"/>
      <c r="AX67" s="24"/>
      <c r="AY67" s="24"/>
      <c r="AZ67" s="24"/>
      <c r="BA67" s="24"/>
    </row>
    <row r="68" spans="1:53">
      <c r="A68" s="55" t="s">
        <v>86</v>
      </c>
      <c r="B68" s="52">
        <v>0</v>
      </c>
      <c r="C68" s="52">
        <v>1</v>
      </c>
      <c r="D68" s="52">
        <v>2</v>
      </c>
      <c r="E68" s="52">
        <v>3</v>
      </c>
      <c r="F68" s="52">
        <v>4</v>
      </c>
      <c r="G68" s="52">
        <v>5</v>
      </c>
      <c r="H68" s="52">
        <v>6</v>
      </c>
      <c r="I68" s="52">
        <v>7</v>
      </c>
      <c r="J68" s="52">
        <v>8</v>
      </c>
      <c r="K68" s="52">
        <v>9</v>
      </c>
      <c r="L68" s="52">
        <v>10</v>
      </c>
      <c r="M68" s="52">
        <v>11</v>
      </c>
      <c r="N68" s="62">
        <v>12</v>
      </c>
      <c r="O68" s="44"/>
      <c r="W68" s="34"/>
      <c r="X68" s="34"/>
      <c r="Y68" s="24"/>
      <c r="Z68" s="24"/>
      <c r="AA68" s="24"/>
      <c r="AB68" s="24"/>
      <c r="AC68" s="158"/>
      <c r="AD68" s="97"/>
      <c r="AE68" s="97"/>
      <c r="AF68" s="97"/>
      <c r="AG68" s="97"/>
      <c r="AH68" s="97"/>
      <c r="AI68" s="97"/>
      <c r="AJ68" s="97"/>
      <c r="AK68" s="97"/>
      <c r="AL68" s="97"/>
      <c r="AM68" s="97"/>
      <c r="AN68" s="97"/>
      <c r="AO68" s="97"/>
      <c r="AP68" s="97"/>
      <c r="AQ68" s="24"/>
      <c r="AR68" s="24"/>
      <c r="AS68" s="24"/>
      <c r="AT68" s="24"/>
      <c r="AU68" s="24"/>
      <c r="AV68" s="24"/>
      <c r="AW68" s="24"/>
      <c r="AX68" s="24"/>
      <c r="AY68" s="24"/>
      <c r="AZ68" s="24"/>
      <c r="BA68" s="24"/>
    </row>
    <row r="69" spans="1:53">
      <c r="A69" s="61" t="s">
        <v>88</v>
      </c>
      <c r="B69" s="162"/>
      <c r="C69" s="52"/>
      <c r="D69" s="52"/>
      <c r="E69" s="52"/>
      <c r="F69" s="52"/>
      <c r="G69" s="52"/>
      <c r="H69" s="52"/>
      <c r="I69" s="52"/>
      <c r="J69" s="52"/>
      <c r="K69" s="52"/>
      <c r="L69" s="52"/>
      <c r="M69" s="52"/>
      <c r="N69" s="62"/>
      <c r="O69" s="44"/>
      <c r="W69" s="34"/>
      <c r="X69" s="34"/>
      <c r="Y69" s="34"/>
      <c r="Z69" s="34"/>
      <c r="AA69" s="34"/>
      <c r="AB69" s="34"/>
      <c r="AC69" s="128"/>
      <c r="AD69" s="97"/>
      <c r="AE69" s="97"/>
      <c r="AF69" s="97"/>
      <c r="AG69" s="97"/>
      <c r="AH69" s="97"/>
      <c r="AI69" s="97"/>
      <c r="AJ69" s="97"/>
      <c r="AK69" s="97"/>
      <c r="AL69" s="97"/>
      <c r="AM69" s="97"/>
      <c r="AN69" s="97"/>
      <c r="AO69" s="97"/>
      <c r="AP69" s="97"/>
      <c r="AQ69" s="34"/>
    </row>
    <row r="70" spans="1:53">
      <c r="A70" s="61">
        <v>0</v>
      </c>
      <c r="B70" s="63">
        <f>0</f>
        <v>0</v>
      </c>
      <c r="C70" s="63">
        <f t="shared" ref="C70:N71" si="29">$B$28*$B$27</f>
        <v>-0.5</v>
      </c>
      <c r="D70" s="63">
        <f t="shared" si="29"/>
        <v>-0.5</v>
      </c>
      <c r="E70" s="63">
        <f t="shared" si="29"/>
        <v>-0.5</v>
      </c>
      <c r="F70" s="63">
        <f t="shared" si="29"/>
        <v>-0.5</v>
      </c>
      <c r="G70" s="63">
        <f t="shared" si="29"/>
        <v>-0.5</v>
      </c>
      <c r="H70" s="63">
        <f t="shared" si="29"/>
        <v>-0.5</v>
      </c>
      <c r="I70" s="63">
        <f t="shared" si="29"/>
        <v>-0.5</v>
      </c>
      <c r="J70" s="63">
        <f t="shared" si="29"/>
        <v>-0.5</v>
      </c>
      <c r="K70" s="63">
        <f t="shared" si="29"/>
        <v>-0.5</v>
      </c>
      <c r="L70" s="63">
        <f t="shared" si="29"/>
        <v>-0.5</v>
      </c>
      <c r="M70" s="63">
        <f t="shared" si="29"/>
        <v>-0.5</v>
      </c>
      <c r="N70" s="64">
        <f t="shared" si="29"/>
        <v>-0.5</v>
      </c>
      <c r="O70" s="65"/>
      <c r="P70" s="66"/>
      <c r="W70" s="34"/>
      <c r="X70" s="34"/>
      <c r="Y70" s="34"/>
      <c r="Z70" s="34"/>
      <c r="AA70" s="34"/>
      <c r="AB70" s="34"/>
      <c r="AC70" s="128"/>
      <c r="AD70" s="97"/>
      <c r="AE70" s="97"/>
      <c r="AF70" s="97"/>
      <c r="AG70" s="97"/>
      <c r="AH70" s="97"/>
      <c r="AI70" s="97"/>
      <c r="AJ70" s="97"/>
      <c r="AK70" s="97"/>
      <c r="AL70" s="97"/>
      <c r="AM70" s="97"/>
      <c r="AN70" s="97"/>
      <c r="AO70" s="97"/>
      <c r="AP70" s="97"/>
      <c r="AQ70" s="34"/>
    </row>
    <row r="71" spans="1:53">
      <c r="A71" s="61">
        <f t="shared" ref="A71:A82" si="30">1+A70</f>
        <v>1</v>
      </c>
      <c r="B71" s="63"/>
      <c r="C71" s="63">
        <f t="shared" si="29"/>
        <v>-0.5</v>
      </c>
      <c r="D71" s="63">
        <f t="shared" si="29"/>
        <v>-0.5</v>
      </c>
      <c r="E71" s="63">
        <f t="shared" si="29"/>
        <v>-0.5</v>
      </c>
      <c r="F71" s="63">
        <f t="shared" si="29"/>
        <v>-0.5</v>
      </c>
      <c r="G71" s="63">
        <f t="shared" si="29"/>
        <v>-0.5</v>
      </c>
      <c r="H71" s="63">
        <f t="shared" si="29"/>
        <v>-0.5</v>
      </c>
      <c r="I71" s="63">
        <f t="shared" si="29"/>
        <v>-0.5</v>
      </c>
      <c r="J71" s="63">
        <f t="shared" si="29"/>
        <v>-0.5</v>
      </c>
      <c r="K71" s="63">
        <f t="shared" si="29"/>
        <v>-0.5</v>
      </c>
      <c r="L71" s="63">
        <f t="shared" si="29"/>
        <v>-0.5</v>
      </c>
      <c r="M71" s="63">
        <f t="shared" si="29"/>
        <v>-0.5</v>
      </c>
      <c r="N71" s="64">
        <f t="shared" si="29"/>
        <v>-0.5</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c r="A72" s="61">
        <f t="shared" si="30"/>
        <v>2</v>
      </c>
      <c r="B72" s="63"/>
      <c r="C72" s="63"/>
      <c r="D72" s="63">
        <f t="shared" ref="D72:N72" si="31">$B$28*$B$27</f>
        <v>-0.5</v>
      </c>
      <c r="E72" s="63">
        <f t="shared" si="31"/>
        <v>-0.5</v>
      </c>
      <c r="F72" s="63">
        <f t="shared" si="31"/>
        <v>-0.5</v>
      </c>
      <c r="G72" s="63">
        <f t="shared" si="31"/>
        <v>-0.5</v>
      </c>
      <c r="H72" s="63">
        <f t="shared" si="31"/>
        <v>-0.5</v>
      </c>
      <c r="I72" s="63">
        <f t="shared" si="31"/>
        <v>-0.5</v>
      </c>
      <c r="J72" s="63">
        <f t="shared" si="31"/>
        <v>-0.5</v>
      </c>
      <c r="K72" s="63">
        <f t="shared" si="31"/>
        <v>-0.5</v>
      </c>
      <c r="L72" s="63">
        <f t="shared" si="31"/>
        <v>-0.5</v>
      </c>
      <c r="M72" s="63">
        <f t="shared" si="31"/>
        <v>-0.5</v>
      </c>
      <c r="N72" s="64">
        <f t="shared" si="31"/>
        <v>-0.5</v>
      </c>
      <c r="O72" s="65"/>
      <c r="P72" s="66"/>
      <c r="AC72" s="72"/>
      <c r="AD72" s="97"/>
      <c r="AE72" s="97"/>
      <c r="AF72" s="97"/>
      <c r="AG72" s="97"/>
      <c r="AH72" s="97"/>
      <c r="AI72" s="97"/>
      <c r="AJ72" s="97"/>
      <c r="AK72" s="97"/>
      <c r="AL72" s="97"/>
      <c r="AM72" s="97"/>
      <c r="AN72" s="97"/>
      <c r="AO72" s="97"/>
      <c r="AP72" s="97"/>
    </row>
    <row r="73" spans="1:53">
      <c r="A73" s="61">
        <f t="shared" si="30"/>
        <v>3</v>
      </c>
      <c r="B73" s="63"/>
      <c r="C73" s="63"/>
      <c r="D73" s="63"/>
      <c r="E73" s="63">
        <f t="shared" ref="E73:N73" si="32">$B$28*$B$27</f>
        <v>-0.5</v>
      </c>
      <c r="F73" s="63">
        <f t="shared" si="32"/>
        <v>-0.5</v>
      </c>
      <c r="G73" s="63">
        <f t="shared" si="32"/>
        <v>-0.5</v>
      </c>
      <c r="H73" s="63">
        <f t="shared" si="32"/>
        <v>-0.5</v>
      </c>
      <c r="I73" s="63">
        <f t="shared" si="32"/>
        <v>-0.5</v>
      </c>
      <c r="J73" s="63">
        <f t="shared" si="32"/>
        <v>-0.5</v>
      </c>
      <c r="K73" s="63">
        <f t="shared" si="32"/>
        <v>-0.5</v>
      </c>
      <c r="L73" s="63">
        <f t="shared" si="32"/>
        <v>-0.5</v>
      </c>
      <c r="M73" s="63">
        <f t="shared" si="32"/>
        <v>-0.5</v>
      </c>
      <c r="N73" s="64">
        <f t="shared" si="32"/>
        <v>-0.5</v>
      </c>
      <c r="O73" s="65"/>
      <c r="P73" s="66"/>
      <c r="AC73" s="72"/>
      <c r="AD73" s="97"/>
      <c r="AE73" s="97"/>
      <c r="AF73" s="97"/>
      <c r="AG73" s="97"/>
      <c r="AH73" s="97"/>
      <c r="AI73" s="97"/>
      <c r="AJ73" s="97"/>
      <c r="AK73" s="97"/>
      <c r="AL73" s="97"/>
      <c r="AM73" s="97"/>
      <c r="AN73" s="97"/>
      <c r="AO73" s="97"/>
      <c r="AP73" s="97"/>
    </row>
    <row r="74" spans="1:53">
      <c r="A74" s="61">
        <f t="shared" si="30"/>
        <v>4</v>
      </c>
      <c r="B74" s="63"/>
      <c r="C74" s="63"/>
      <c r="D74" s="63"/>
      <c r="E74" s="63"/>
      <c r="F74" s="63">
        <f t="shared" ref="F74:N74" si="33">$B$28*$B$27</f>
        <v>-0.5</v>
      </c>
      <c r="G74" s="63">
        <f t="shared" si="33"/>
        <v>-0.5</v>
      </c>
      <c r="H74" s="63">
        <f t="shared" si="33"/>
        <v>-0.5</v>
      </c>
      <c r="I74" s="63">
        <f t="shared" si="33"/>
        <v>-0.5</v>
      </c>
      <c r="J74" s="63">
        <f t="shared" si="33"/>
        <v>-0.5</v>
      </c>
      <c r="K74" s="63">
        <f t="shared" si="33"/>
        <v>-0.5</v>
      </c>
      <c r="L74" s="63">
        <f t="shared" si="33"/>
        <v>-0.5</v>
      </c>
      <c r="M74" s="63">
        <f t="shared" si="33"/>
        <v>-0.5</v>
      </c>
      <c r="N74" s="64">
        <f t="shared" si="33"/>
        <v>-0.5</v>
      </c>
      <c r="O74" s="65"/>
      <c r="P74" s="66"/>
      <c r="AC74" s="72"/>
      <c r="AD74" s="97"/>
      <c r="AE74" s="97"/>
      <c r="AF74" s="97"/>
      <c r="AG74" s="97"/>
      <c r="AH74" s="97"/>
      <c r="AI74" s="97"/>
      <c r="AJ74" s="97"/>
      <c r="AK74" s="97"/>
      <c r="AL74" s="97"/>
      <c r="AM74" s="97"/>
      <c r="AN74" s="97"/>
      <c r="AO74" s="97"/>
      <c r="AP74" s="97"/>
    </row>
    <row r="75" spans="1:53">
      <c r="A75" s="61">
        <f t="shared" si="30"/>
        <v>5</v>
      </c>
      <c r="B75" s="63"/>
      <c r="C75" s="63"/>
      <c r="D75" s="63"/>
      <c r="E75" s="63"/>
      <c r="F75" s="63"/>
      <c r="G75" s="63">
        <f t="shared" ref="G75:N75" si="34">$B$28*$B$27</f>
        <v>-0.5</v>
      </c>
      <c r="H75" s="63">
        <f t="shared" si="34"/>
        <v>-0.5</v>
      </c>
      <c r="I75" s="63">
        <f t="shared" si="34"/>
        <v>-0.5</v>
      </c>
      <c r="J75" s="63">
        <f t="shared" si="34"/>
        <v>-0.5</v>
      </c>
      <c r="K75" s="63">
        <f t="shared" si="34"/>
        <v>-0.5</v>
      </c>
      <c r="L75" s="63">
        <f t="shared" si="34"/>
        <v>-0.5</v>
      </c>
      <c r="M75" s="63">
        <f t="shared" si="34"/>
        <v>-0.5</v>
      </c>
      <c r="N75" s="64">
        <f t="shared" si="34"/>
        <v>-0.5</v>
      </c>
      <c r="O75" s="65"/>
      <c r="P75" s="66"/>
      <c r="AC75" s="72"/>
      <c r="AD75" s="97"/>
      <c r="AE75" s="97"/>
      <c r="AF75" s="97"/>
      <c r="AG75" s="97"/>
      <c r="AH75" s="97"/>
      <c r="AI75" s="97"/>
      <c r="AJ75" s="97"/>
      <c r="AK75" s="97"/>
      <c r="AL75" s="97"/>
      <c r="AM75" s="97"/>
      <c r="AN75" s="97"/>
      <c r="AO75" s="97"/>
      <c r="AP75" s="97"/>
    </row>
    <row r="76" spans="1:53">
      <c r="A76" s="61">
        <f t="shared" si="30"/>
        <v>6</v>
      </c>
      <c r="B76" s="63"/>
      <c r="C76" s="63"/>
      <c r="D76" s="63"/>
      <c r="E76" s="63"/>
      <c r="F76" s="63"/>
      <c r="G76" s="63"/>
      <c r="H76" s="63">
        <f t="shared" ref="H76:N76" si="35">$B$28*$B$27</f>
        <v>-0.5</v>
      </c>
      <c r="I76" s="63">
        <f t="shared" si="35"/>
        <v>-0.5</v>
      </c>
      <c r="J76" s="63">
        <f t="shared" si="35"/>
        <v>-0.5</v>
      </c>
      <c r="K76" s="63">
        <f t="shared" si="35"/>
        <v>-0.5</v>
      </c>
      <c r="L76" s="63">
        <f t="shared" si="35"/>
        <v>-0.5</v>
      </c>
      <c r="M76" s="63">
        <f t="shared" si="35"/>
        <v>-0.5</v>
      </c>
      <c r="N76" s="64">
        <f t="shared" si="35"/>
        <v>-0.5</v>
      </c>
      <c r="O76" s="65"/>
      <c r="P76" s="66"/>
      <c r="AC76" s="72"/>
      <c r="AD76" s="97"/>
      <c r="AE76" s="97"/>
      <c r="AF76" s="97"/>
      <c r="AG76" s="97"/>
      <c r="AH76" s="97"/>
      <c r="AI76" s="97"/>
      <c r="AJ76" s="97"/>
      <c r="AK76" s="97"/>
      <c r="AL76" s="97"/>
      <c r="AM76" s="97"/>
      <c r="AN76" s="97"/>
      <c r="AO76" s="97"/>
      <c r="AP76" s="97"/>
    </row>
    <row r="77" spans="1:53">
      <c r="A77" s="61">
        <f t="shared" si="30"/>
        <v>7</v>
      </c>
      <c r="B77" s="63"/>
      <c r="C77" s="63"/>
      <c r="D77" s="63"/>
      <c r="E77" s="63"/>
      <c r="F77" s="63"/>
      <c r="G77" s="63"/>
      <c r="H77" s="63"/>
      <c r="I77" s="63">
        <f t="shared" ref="I77:N77" si="36">$B$28*$B$27</f>
        <v>-0.5</v>
      </c>
      <c r="J77" s="63">
        <f t="shared" si="36"/>
        <v>-0.5</v>
      </c>
      <c r="K77" s="63">
        <f t="shared" si="36"/>
        <v>-0.5</v>
      </c>
      <c r="L77" s="63">
        <f t="shared" si="36"/>
        <v>-0.5</v>
      </c>
      <c r="M77" s="63">
        <f t="shared" si="36"/>
        <v>-0.5</v>
      </c>
      <c r="N77" s="64">
        <f t="shared" si="36"/>
        <v>-0.5</v>
      </c>
      <c r="O77" s="65"/>
      <c r="P77" s="66"/>
      <c r="AC77" s="72"/>
      <c r="AD77" s="97"/>
      <c r="AE77" s="97"/>
      <c r="AF77" s="97"/>
      <c r="AG77" s="97"/>
      <c r="AH77" s="97"/>
      <c r="AI77" s="97"/>
      <c r="AJ77" s="97"/>
      <c r="AK77" s="97"/>
      <c r="AL77" s="97"/>
      <c r="AM77" s="97"/>
      <c r="AN77" s="97"/>
      <c r="AO77" s="97"/>
      <c r="AP77" s="97"/>
    </row>
    <row r="78" spans="1:53">
      <c r="A78" s="61">
        <f t="shared" si="30"/>
        <v>8</v>
      </c>
      <c r="B78" s="63"/>
      <c r="C78" s="63"/>
      <c r="D78" s="63"/>
      <c r="E78" s="63"/>
      <c r="F78" s="63"/>
      <c r="G78" s="63"/>
      <c r="H78" s="63"/>
      <c r="I78" s="63"/>
      <c r="J78" s="63">
        <f>$B$28*$B$27</f>
        <v>-0.5</v>
      </c>
      <c r="K78" s="63">
        <f>$B$28*$B$27</f>
        <v>-0.5</v>
      </c>
      <c r="L78" s="63">
        <f>$B$28*$B$27</f>
        <v>-0.5</v>
      </c>
      <c r="M78" s="63">
        <f>$B$28*$B$27</f>
        <v>-0.5</v>
      </c>
      <c r="N78" s="64">
        <f>$B$28*$B$27</f>
        <v>-0.5</v>
      </c>
      <c r="O78" s="65"/>
      <c r="P78" s="66"/>
      <c r="AC78" s="72"/>
      <c r="AD78" s="97"/>
      <c r="AE78" s="97"/>
      <c r="AF78" s="97"/>
      <c r="AG78" s="97"/>
      <c r="AH78" s="97"/>
      <c r="AI78" s="97"/>
      <c r="AJ78" s="97"/>
      <c r="AK78" s="97"/>
      <c r="AL78" s="97"/>
      <c r="AM78" s="97"/>
      <c r="AN78" s="97"/>
      <c r="AO78" s="97"/>
      <c r="AP78" s="97"/>
    </row>
    <row r="79" spans="1:53">
      <c r="A79" s="61">
        <f t="shared" si="30"/>
        <v>9</v>
      </c>
      <c r="B79" s="63"/>
      <c r="C79" s="63"/>
      <c r="D79" s="63"/>
      <c r="E79" s="63"/>
      <c r="F79" s="63"/>
      <c r="G79" s="63"/>
      <c r="H79" s="63"/>
      <c r="I79" s="63"/>
      <c r="J79" s="63"/>
      <c r="K79" s="63">
        <f>$B$28*$B$27</f>
        <v>-0.5</v>
      </c>
      <c r="L79" s="63">
        <f>$B$28*$B$27</f>
        <v>-0.5</v>
      </c>
      <c r="M79" s="63">
        <f>$B$28*$B$27</f>
        <v>-0.5</v>
      </c>
      <c r="N79" s="64">
        <f>$B$28*$B$27</f>
        <v>-0.5</v>
      </c>
      <c r="O79" s="65"/>
      <c r="P79" s="66"/>
      <c r="AC79" s="72"/>
      <c r="AD79" s="97"/>
      <c r="AE79" s="97"/>
      <c r="AF79" s="97"/>
      <c r="AG79" s="97"/>
      <c r="AH79" s="97"/>
      <c r="AI79" s="97"/>
      <c r="AJ79" s="97"/>
      <c r="AK79" s="97"/>
      <c r="AL79" s="97"/>
      <c r="AM79" s="97"/>
      <c r="AN79" s="97"/>
      <c r="AO79" s="97"/>
      <c r="AP79" s="97"/>
    </row>
    <row r="80" spans="1:53">
      <c r="A80" s="61">
        <f t="shared" si="30"/>
        <v>10</v>
      </c>
      <c r="B80" s="63"/>
      <c r="C80" s="63"/>
      <c r="D80" s="63"/>
      <c r="E80" s="63"/>
      <c r="F80" s="63"/>
      <c r="G80" s="63"/>
      <c r="H80" s="63"/>
      <c r="I80" s="63"/>
      <c r="J80" s="63"/>
      <c r="K80" s="63"/>
      <c r="L80" s="63">
        <f>$B$28*$B$27</f>
        <v>-0.5</v>
      </c>
      <c r="M80" s="63">
        <f>$B$28*$B$27</f>
        <v>-0.5</v>
      </c>
      <c r="N80" s="64">
        <f>$B$28*$B$27</f>
        <v>-0.5</v>
      </c>
      <c r="O80" s="65"/>
      <c r="P80" s="66"/>
      <c r="AC80" s="72"/>
      <c r="AD80" s="97"/>
      <c r="AE80" s="97"/>
      <c r="AF80" s="97"/>
      <c r="AG80" s="97"/>
      <c r="AH80" s="97"/>
      <c r="AI80" s="97"/>
      <c r="AJ80" s="97"/>
      <c r="AK80" s="97"/>
      <c r="AL80" s="97"/>
      <c r="AM80" s="97"/>
      <c r="AN80" s="97"/>
      <c r="AO80" s="97"/>
      <c r="AP80" s="97"/>
    </row>
    <row r="81" spans="1:29">
      <c r="A81" s="61">
        <f t="shared" si="30"/>
        <v>11</v>
      </c>
      <c r="B81" s="63"/>
      <c r="C81" s="63"/>
      <c r="D81" s="63"/>
      <c r="E81" s="63"/>
      <c r="F81" s="63"/>
      <c r="G81" s="63"/>
      <c r="H81" s="63"/>
      <c r="I81" s="63"/>
      <c r="J81" s="63"/>
      <c r="K81" s="63"/>
      <c r="L81" s="63"/>
      <c r="M81" s="63">
        <f>$B$28*$B$27</f>
        <v>-0.5</v>
      </c>
      <c r="N81" s="64">
        <f>$B$28*$B$27</f>
        <v>-0.5</v>
      </c>
      <c r="O81" s="65"/>
      <c r="P81" s="66"/>
      <c r="AC81" s="72"/>
    </row>
    <row r="82" spans="1:29">
      <c r="A82" s="68">
        <f t="shared" si="30"/>
        <v>12</v>
      </c>
      <c r="B82" s="69"/>
      <c r="C82" s="69"/>
      <c r="D82" s="69"/>
      <c r="E82" s="69"/>
      <c r="F82" s="69"/>
      <c r="G82" s="69"/>
      <c r="H82" s="69"/>
      <c r="I82" s="69"/>
      <c r="J82" s="69"/>
      <c r="K82" s="69"/>
      <c r="L82" s="69"/>
      <c r="M82" s="69"/>
      <c r="N82" s="71">
        <f>$B$28*$B$27</f>
        <v>-0.5</v>
      </c>
      <c r="O82" s="65"/>
      <c r="P82" s="66"/>
    </row>
    <row r="83" spans="1:29">
      <c r="A83" s="72"/>
      <c r="B83" s="65"/>
      <c r="C83" s="65"/>
      <c r="D83" s="65"/>
      <c r="E83" s="65"/>
      <c r="F83" s="65"/>
      <c r="G83" s="65"/>
      <c r="H83" s="65"/>
      <c r="I83" s="65"/>
      <c r="J83" s="65"/>
      <c r="K83" s="65"/>
      <c r="L83" s="65"/>
      <c r="M83" s="65"/>
      <c r="N83" s="65"/>
      <c r="O83" s="65"/>
      <c r="P83" s="66"/>
    </row>
    <row r="84" spans="1:29">
      <c r="B84" s="138"/>
      <c r="C84" s="138"/>
      <c r="D84" s="138"/>
      <c r="E84" s="138"/>
      <c r="F84" s="138"/>
      <c r="G84" s="81"/>
      <c r="H84" s="81"/>
      <c r="I84" s="81"/>
      <c r="J84" s="81"/>
      <c r="K84" s="81"/>
      <c r="L84" s="81"/>
      <c r="M84" s="81"/>
      <c r="N84" s="81"/>
      <c r="O84" s="81"/>
      <c r="P84" s="66"/>
    </row>
    <row r="85" spans="1:29">
      <c r="A85" s="90" t="s">
        <v>95</v>
      </c>
      <c r="B85" s="48"/>
      <c r="C85" s="49"/>
      <c r="D85" s="49"/>
      <c r="E85" s="49"/>
      <c r="F85" s="49"/>
      <c r="G85" s="49"/>
      <c r="H85" s="49"/>
      <c r="I85" s="49"/>
      <c r="J85" s="49"/>
      <c r="K85" s="49"/>
      <c r="L85" s="49"/>
      <c r="M85" s="49"/>
      <c r="N85" s="50"/>
      <c r="O85" s="44"/>
    </row>
    <row r="86" spans="1:29">
      <c r="A86" s="163"/>
      <c r="B86" s="52" t="s">
        <v>96</v>
      </c>
      <c r="C86" s="53"/>
      <c r="D86" s="53"/>
      <c r="E86" s="53"/>
      <c r="F86" s="53"/>
      <c r="G86" s="53"/>
      <c r="H86" s="53"/>
      <c r="I86" s="53"/>
      <c r="J86" s="53"/>
      <c r="K86" s="53"/>
      <c r="L86" s="53"/>
      <c r="M86" s="53"/>
      <c r="N86" s="54"/>
      <c r="O86" s="44"/>
    </row>
    <row r="87" spans="1:29">
      <c r="A87" s="55" t="s">
        <v>86</v>
      </c>
      <c r="B87" s="52">
        <v>0</v>
      </c>
      <c r="C87" s="52">
        <v>1</v>
      </c>
      <c r="D87" s="52">
        <v>2</v>
      </c>
      <c r="E87" s="52">
        <v>3</v>
      </c>
      <c r="F87" s="52">
        <v>4</v>
      </c>
      <c r="G87" s="52">
        <v>5</v>
      </c>
      <c r="H87" s="52">
        <v>6</v>
      </c>
      <c r="I87" s="52">
        <v>7</v>
      </c>
      <c r="J87" s="52">
        <v>8</v>
      </c>
      <c r="K87" s="52">
        <v>9</v>
      </c>
      <c r="L87" s="52">
        <v>10</v>
      </c>
      <c r="M87" s="52">
        <v>11</v>
      </c>
      <c r="N87" s="62">
        <v>12</v>
      </c>
      <c r="O87" s="44"/>
    </row>
    <row r="88" spans="1:29">
      <c r="A88" s="61" t="s">
        <v>88</v>
      </c>
      <c r="B88" s="162"/>
      <c r="C88" s="52"/>
      <c r="D88" s="52"/>
      <c r="E88" s="52"/>
      <c r="F88" s="52"/>
      <c r="G88" s="52"/>
      <c r="H88" s="52"/>
      <c r="I88" s="52"/>
      <c r="J88" s="52"/>
      <c r="K88" s="52"/>
      <c r="L88" s="52"/>
      <c r="M88" s="52"/>
      <c r="N88" s="62"/>
      <c r="O88" s="44"/>
    </row>
    <row r="89" spans="1:29">
      <c r="A89" s="61">
        <v>0</v>
      </c>
      <c r="B89" s="63">
        <f t="shared" ref="B89:M89" si="37">(1/(1+B$34))*((C$47+B$39*C89+(1-B$39)*C90)-$B$27*(B$35-B$34))</f>
        <v>0</v>
      </c>
      <c r="C89" s="63">
        <f t="shared" si="37"/>
        <v>-2.203916674193859E-16</v>
      </c>
      <c r="D89" s="63">
        <f t="shared" si="37"/>
        <v>-2.203916674193859E-16</v>
      </c>
      <c r="E89" s="63">
        <f t="shared" si="37"/>
        <v>-1.1019583370969295E-16</v>
      </c>
      <c r="F89" s="63">
        <f t="shared" si="37"/>
        <v>0</v>
      </c>
      <c r="G89" s="63">
        <f t="shared" si="37"/>
        <v>0</v>
      </c>
      <c r="H89" s="63">
        <f t="shared" si="37"/>
        <v>-2.203916674193859E-16</v>
      </c>
      <c r="I89" s="63">
        <f t="shared" si="37"/>
        <v>-1.1019583370969295E-16</v>
      </c>
      <c r="J89" s="63">
        <f t="shared" si="37"/>
        <v>0</v>
      </c>
      <c r="K89" s="63">
        <f t="shared" si="37"/>
        <v>0</v>
      </c>
      <c r="L89" s="63">
        <f t="shared" si="37"/>
        <v>0</v>
      </c>
      <c r="M89" s="63">
        <f t="shared" si="37"/>
        <v>0</v>
      </c>
      <c r="N89" s="64">
        <f>0</f>
        <v>0</v>
      </c>
      <c r="O89" s="65"/>
      <c r="P89" s="66"/>
    </row>
    <row r="90" spans="1:29">
      <c r="A90" s="61">
        <f t="shared" ref="A90:A101" si="38">1+A89</f>
        <v>1</v>
      </c>
      <c r="B90" s="63"/>
      <c r="C90" s="63">
        <f t="shared" ref="C90:M90" si="39">(1/(1+C$34))*((D$47+C$39*D90+(1-C$39)*D91)-$B$27*(C$35-C$34))</f>
        <v>-2.203916674193859E-16</v>
      </c>
      <c r="D90" s="63">
        <f t="shared" si="39"/>
        <v>-2.203916674193859E-16</v>
      </c>
      <c r="E90" s="63">
        <f t="shared" si="39"/>
        <v>-1.1019583370969295E-16</v>
      </c>
      <c r="F90" s="63">
        <f t="shared" si="39"/>
        <v>0</v>
      </c>
      <c r="G90" s="63">
        <f t="shared" si="39"/>
        <v>0</v>
      </c>
      <c r="H90" s="63">
        <f t="shared" si="39"/>
        <v>-2.203916674193859E-16</v>
      </c>
      <c r="I90" s="63">
        <f t="shared" si="39"/>
        <v>-1.1019583370969295E-16</v>
      </c>
      <c r="J90" s="63">
        <f t="shared" si="39"/>
        <v>0</v>
      </c>
      <c r="K90" s="63">
        <f t="shared" si="39"/>
        <v>0</v>
      </c>
      <c r="L90" s="63">
        <f t="shared" si="39"/>
        <v>0</v>
      </c>
      <c r="M90" s="63">
        <f t="shared" si="39"/>
        <v>0</v>
      </c>
      <c r="N90" s="64">
        <f>0</f>
        <v>0</v>
      </c>
      <c r="O90" s="65"/>
      <c r="P90" s="66"/>
    </row>
    <row r="91" spans="1:29">
      <c r="A91" s="61">
        <f t="shared" si="38"/>
        <v>2</v>
      </c>
      <c r="B91" s="63"/>
      <c r="C91" s="63"/>
      <c r="D91" s="63">
        <f t="shared" ref="D91:M91" si="40">(1/(1+D$34))*((E$47+D$39*E91+(1-D$39)*E92)-$B$27*(D$35-D$34))</f>
        <v>-2.203916674193859E-16</v>
      </c>
      <c r="E91" s="63">
        <f t="shared" si="40"/>
        <v>-1.1019583370969295E-16</v>
      </c>
      <c r="F91" s="63">
        <f t="shared" si="40"/>
        <v>0</v>
      </c>
      <c r="G91" s="63">
        <f t="shared" si="40"/>
        <v>0</v>
      </c>
      <c r="H91" s="63">
        <f t="shared" si="40"/>
        <v>-2.203916674193859E-16</v>
      </c>
      <c r="I91" s="63">
        <f t="shared" si="40"/>
        <v>-1.1019583370969295E-16</v>
      </c>
      <c r="J91" s="63">
        <f t="shared" si="40"/>
        <v>0</v>
      </c>
      <c r="K91" s="63">
        <f t="shared" si="40"/>
        <v>0</v>
      </c>
      <c r="L91" s="63">
        <f t="shared" si="40"/>
        <v>0</v>
      </c>
      <c r="M91" s="63">
        <f t="shared" si="40"/>
        <v>0</v>
      </c>
      <c r="N91" s="64">
        <f>0</f>
        <v>0</v>
      </c>
      <c r="O91" s="65"/>
      <c r="P91" s="66"/>
    </row>
    <row r="92" spans="1:29">
      <c r="A92" s="61">
        <f t="shared" si="38"/>
        <v>3</v>
      </c>
      <c r="B92" s="63"/>
      <c r="C92" s="63"/>
      <c r="D92" s="63"/>
      <c r="E92" s="63">
        <f t="shared" ref="E92:M92" si="41">(1/(1+E$34))*((F$47+E$39*F92+(1-E$39)*F93)-$B$27*(E$35-E$34))</f>
        <v>-1.1019583370969295E-16</v>
      </c>
      <c r="F92" s="63">
        <f t="shared" si="41"/>
        <v>0</v>
      </c>
      <c r="G92" s="63">
        <f t="shared" si="41"/>
        <v>0</v>
      </c>
      <c r="H92" s="63">
        <f t="shared" si="41"/>
        <v>-2.203916674193859E-16</v>
      </c>
      <c r="I92" s="63">
        <f t="shared" si="41"/>
        <v>-1.1019583370969295E-16</v>
      </c>
      <c r="J92" s="63">
        <f t="shared" si="41"/>
        <v>0</v>
      </c>
      <c r="K92" s="63">
        <f t="shared" si="41"/>
        <v>0</v>
      </c>
      <c r="L92" s="63">
        <f t="shared" si="41"/>
        <v>0</v>
      </c>
      <c r="M92" s="63">
        <f t="shared" si="41"/>
        <v>0</v>
      </c>
      <c r="N92" s="64">
        <f>0</f>
        <v>0</v>
      </c>
      <c r="O92" s="65"/>
      <c r="P92" s="66"/>
    </row>
    <row r="93" spans="1:29">
      <c r="A93" s="61">
        <f t="shared" si="38"/>
        <v>4</v>
      </c>
      <c r="B93" s="63"/>
      <c r="C93" s="63"/>
      <c r="D93" s="63"/>
      <c r="E93" s="63"/>
      <c r="F93" s="63">
        <f t="shared" ref="F93:M93" si="42">(1/(1+F$34))*((G$47+F$39*G93+(1-F$39)*G94)-$B$27*(F$35-F$34))</f>
        <v>0</v>
      </c>
      <c r="G93" s="63">
        <f t="shared" si="42"/>
        <v>0</v>
      </c>
      <c r="H93" s="63">
        <f t="shared" si="42"/>
        <v>-2.203916674193859E-16</v>
      </c>
      <c r="I93" s="63">
        <f t="shared" si="42"/>
        <v>-1.1019583370969295E-16</v>
      </c>
      <c r="J93" s="63">
        <f t="shared" si="42"/>
        <v>0</v>
      </c>
      <c r="K93" s="63">
        <f t="shared" si="42"/>
        <v>0</v>
      </c>
      <c r="L93" s="63">
        <f t="shared" si="42"/>
        <v>0</v>
      </c>
      <c r="M93" s="63">
        <f t="shared" si="42"/>
        <v>0</v>
      </c>
      <c r="N93" s="64">
        <f>0</f>
        <v>0</v>
      </c>
      <c r="O93" s="65"/>
      <c r="P93" s="66"/>
    </row>
    <row r="94" spans="1:29">
      <c r="A94" s="61">
        <f t="shared" si="38"/>
        <v>5</v>
      </c>
      <c r="B94" s="63"/>
      <c r="C94" s="63"/>
      <c r="D94" s="63"/>
      <c r="E94" s="63"/>
      <c r="F94" s="63"/>
      <c r="G94" s="63">
        <f t="shared" ref="G94:M94" si="43">(1/(1+G$34))*((H$47+G$39*H94+(1-G$39)*H95)-$B$27*(G$35-G$34))</f>
        <v>0</v>
      </c>
      <c r="H94" s="63">
        <f t="shared" si="43"/>
        <v>-2.203916674193859E-16</v>
      </c>
      <c r="I94" s="63">
        <f t="shared" si="43"/>
        <v>-1.1019583370969295E-16</v>
      </c>
      <c r="J94" s="63">
        <f t="shared" si="43"/>
        <v>0</v>
      </c>
      <c r="K94" s="63">
        <f t="shared" si="43"/>
        <v>0</v>
      </c>
      <c r="L94" s="63">
        <f t="shared" si="43"/>
        <v>0</v>
      </c>
      <c r="M94" s="63">
        <f t="shared" si="43"/>
        <v>0</v>
      </c>
      <c r="N94" s="64">
        <f>0</f>
        <v>0</v>
      </c>
      <c r="O94" s="65"/>
      <c r="P94" s="66"/>
    </row>
    <row r="95" spans="1:29">
      <c r="A95" s="61">
        <f t="shared" si="38"/>
        <v>6</v>
      </c>
      <c r="B95" s="63"/>
      <c r="C95" s="63"/>
      <c r="D95" s="63"/>
      <c r="E95" s="63"/>
      <c r="F95" s="63"/>
      <c r="G95" s="63"/>
      <c r="H95" s="63">
        <f t="shared" ref="H95:M95" si="44">(1/(1+H$34))*((I$47+H$39*I95+(1-H$39)*I96)-$B$27*(H$35-H$34))</f>
        <v>-2.203916674193859E-16</v>
      </c>
      <c r="I95" s="63">
        <f t="shared" si="44"/>
        <v>-1.1019583370969295E-16</v>
      </c>
      <c r="J95" s="63">
        <f t="shared" si="44"/>
        <v>0</v>
      </c>
      <c r="K95" s="63">
        <f t="shared" si="44"/>
        <v>0</v>
      </c>
      <c r="L95" s="63">
        <f t="shared" si="44"/>
        <v>0</v>
      </c>
      <c r="M95" s="63">
        <f t="shared" si="44"/>
        <v>0</v>
      </c>
      <c r="N95" s="64">
        <f>0</f>
        <v>0</v>
      </c>
      <c r="O95" s="65"/>
      <c r="P95" s="66"/>
    </row>
    <row r="96" spans="1:29">
      <c r="A96" s="61">
        <f t="shared" si="38"/>
        <v>7</v>
      </c>
      <c r="B96" s="63"/>
      <c r="C96" s="63"/>
      <c r="D96" s="63"/>
      <c r="E96" s="63"/>
      <c r="F96" s="63"/>
      <c r="G96" s="63"/>
      <c r="H96" s="63"/>
      <c r="I96" s="63">
        <f>(1/(1+I$34))*((J$47+I$39*J96+(1-I$39)*J97)-$B$27*(I$35-I$34))</f>
        <v>-1.1019583370969295E-16</v>
      </c>
      <c r="J96" s="63">
        <f>(1/(1+J$34))*((K$47+J$39*K96+(1-J$39)*K97)-$B$27*(J$35-J$34))</f>
        <v>0</v>
      </c>
      <c r="K96" s="63">
        <f>(1/(1+K$34))*((L$47+K$39*L96+(1-K$39)*L97)-$B$27*(K$35-K$34))</f>
        <v>0</v>
      </c>
      <c r="L96" s="63">
        <f>(1/(1+L$34))*((M$47+L$39*M96+(1-L$39)*M97)-$B$27*(L$35-L$34))</f>
        <v>0</v>
      </c>
      <c r="M96" s="63">
        <f>(1/(1+M$34))*((N$47+M$39*N96+(1-M$39)*N97)-$B$27*(M$35-M$34))</f>
        <v>0</v>
      </c>
      <c r="N96" s="64">
        <f>0</f>
        <v>0</v>
      </c>
      <c r="O96" s="65"/>
      <c r="P96" s="66"/>
    </row>
    <row r="97" spans="1:16">
      <c r="A97" s="61">
        <f t="shared" si="38"/>
        <v>8</v>
      </c>
      <c r="B97" s="63"/>
      <c r="C97" s="63"/>
      <c r="D97" s="63"/>
      <c r="E97" s="63"/>
      <c r="F97" s="63"/>
      <c r="G97" s="63"/>
      <c r="H97" s="63"/>
      <c r="I97" s="63"/>
      <c r="J97" s="63">
        <f>(1/(1+J$34))*((K$47+J$39*K97+(1-J$39)*K98)-$B$27*(J$35-J$34))</f>
        <v>0</v>
      </c>
      <c r="K97" s="63">
        <f>(1/(1+K$34))*((L$47+K$39*L97+(1-K$39)*L98)-$B$27*(K$35-K$34))</f>
        <v>0</v>
      </c>
      <c r="L97" s="63">
        <f>(1/(1+L$34))*((M$47+L$39*M97+(1-L$39)*M98)-$B$27*(L$35-L$34))</f>
        <v>0</v>
      </c>
      <c r="M97" s="63">
        <f>(1/(1+M$34))*((N$47+M$39*N97+(1-M$39)*N98)-$B$27*(M$35-M$34))</f>
        <v>0</v>
      </c>
      <c r="N97" s="64">
        <f>0</f>
        <v>0</v>
      </c>
      <c r="O97" s="65"/>
      <c r="P97" s="66"/>
    </row>
    <row r="98" spans="1:16">
      <c r="A98" s="61">
        <f t="shared" si="38"/>
        <v>9</v>
      </c>
      <c r="B98" s="63"/>
      <c r="C98" s="63"/>
      <c r="D98" s="63"/>
      <c r="E98" s="63"/>
      <c r="F98" s="63"/>
      <c r="G98" s="63"/>
      <c r="H98" s="63"/>
      <c r="I98" s="63"/>
      <c r="J98" s="63"/>
      <c r="K98" s="63">
        <f>(1/(1+K$34))*((L$47+K$39*L98+(1-K$39)*L99)-$B$27*(K$35-K$34))</f>
        <v>0</v>
      </c>
      <c r="L98" s="63">
        <f>(1/(1+L$34))*((M$47+L$39*M98+(1-L$39)*M99)-$B$27*(L$35-L$34))</f>
        <v>0</v>
      </c>
      <c r="M98" s="63">
        <f>(1/(1+M$34))*((N$47+M$39*N98+(1-M$39)*N99)-$B$27*(M$35-M$34))</f>
        <v>0</v>
      </c>
      <c r="N98" s="64">
        <f>0</f>
        <v>0</v>
      </c>
      <c r="O98" s="65"/>
      <c r="P98" s="66"/>
    </row>
    <row r="99" spans="1:16">
      <c r="A99" s="61">
        <f t="shared" si="38"/>
        <v>10</v>
      </c>
      <c r="B99" s="63"/>
      <c r="C99" s="63"/>
      <c r="D99" s="63"/>
      <c r="E99" s="63"/>
      <c r="F99" s="63"/>
      <c r="G99" s="63"/>
      <c r="H99" s="63"/>
      <c r="I99" s="63"/>
      <c r="J99" s="63"/>
      <c r="K99" s="63"/>
      <c r="L99" s="63">
        <f>(1/(1+L$34))*((M$47+L$39*M99+(1-L$39)*M100)-$B$27*(L$35-L$34))</f>
        <v>0</v>
      </c>
      <c r="M99" s="63">
        <f>(1/(1+M$34))*((N$47+M$39*N99+(1-M$39)*N100)-$B$27*(M$35-M$34))</f>
        <v>0</v>
      </c>
      <c r="N99" s="64">
        <f>0</f>
        <v>0</v>
      </c>
      <c r="O99" s="65"/>
      <c r="P99" s="66"/>
    </row>
    <row r="100" spans="1:16">
      <c r="A100" s="61">
        <f t="shared" si="38"/>
        <v>11</v>
      </c>
      <c r="B100" s="63"/>
      <c r="C100" s="63"/>
      <c r="D100" s="63"/>
      <c r="E100" s="63"/>
      <c r="F100" s="63"/>
      <c r="G100" s="63"/>
      <c r="H100" s="63"/>
      <c r="I100" s="63"/>
      <c r="J100" s="63"/>
      <c r="K100" s="63"/>
      <c r="L100" s="63"/>
      <c r="M100" s="63">
        <f>(1/(1+M$34))*((N$47+M$39*N100+(1-M$39)*N101)-$B$27*(M$35-M$34))</f>
        <v>0</v>
      </c>
      <c r="N100" s="64">
        <f>0</f>
        <v>0</v>
      </c>
      <c r="O100" s="65"/>
      <c r="P100" s="66"/>
    </row>
    <row r="101" spans="1:16">
      <c r="A101" s="68">
        <f t="shared" si="38"/>
        <v>12</v>
      </c>
      <c r="B101" s="69"/>
      <c r="C101" s="69"/>
      <c r="D101" s="69"/>
      <c r="E101" s="69"/>
      <c r="F101" s="69"/>
      <c r="G101" s="69"/>
      <c r="H101" s="69"/>
      <c r="I101" s="69"/>
      <c r="J101" s="69"/>
      <c r="K101" s="69"/>
      <c r="L101" s="69"/>
      <c r="M101" s="69"/>
      <c r="N101" s="71">
        <f>0</f>
        <v>0</v>
      </c>
      <c r="O101" s="65"/>
      <c r="P101" s="66"/>
    </row>
    <row r="102" spans="1:16">
      <c r="P102" s="66"/>
    </row>
    <row r="103" spans="1:16">
      <c r="A103" s="91"/>
    </row>
    <row r="104" spans="1:16">
      <c r="B104" s="44"/>
      <c r="C104" s="46"/>
      <c r="D104" s="46"/>
      <c r="E104" s="46"/>
      <c r="F104" s="46"/>
      <c r="G104" s="46"/>
      <c r="H104" s="46"/>
      <c r="I104" s="46"/>
      <c r="J104" s="46"/>
      <c r="K104" s="46"/>
      <c r="L104" s="46"/>
      <c r="M104" s="46"/>
      <c r="N104" s="47"/>
      <c r="O104" s="44"/>
    </row>
    <row r="105" spans="1:16">
      <c r="A105" s="79"/>
      <c r="B105" s="44"/>
      <c r="C105" s="44"/>
      <c r="D105" s="44"/>
      <c r="E105" s="44"/>
      <c r="F105" s="44"/>
      <c r="G105" s="44"/>
      <c r="H105" s="44"/>
      <c r="I105" s="44"/>
      <c r="J105" s="44"/>
      <c r="K105" s="44"/>
      <c r="L105" s="44"/>
      <c r="M105" s="44"/>
      <c r="N105" s="44"/>
      <c r="O105" s="44"/>
    </row>
    <row r="106" spans="1:16">
      <c r="A106" s="72"/>
      <c r="B106" s="80"/>
      <c r="C106" s="44"/>
      <c r="D106" s="44"/>
      <c r="E106" s="44"/>
      <c r="F106" s="44"/>
      <c r="G106" s="44"/>
      <c r="H106" s="44"/>
      <c r="I106" s="44"/>
      <c r="J106" s="44"/>
      <c r="K106" s="44"/>
      <c r="L106" s="44"/>
      <c r="M106" s="44"/>
      <c r="N106" s="44"/>
      <c r="O106" s="44"/>
    </row>
    <row r="107" spans="1:16">
      <c r="A107" s="72"/>
      <c r="B107" s="65"/>
      <c r="C107" s="44"/>
      <c r="D107" s="44"/>
      <c r="E107" s="44"/>
      <c r="F107" s="44"/>
      <c r="G107" s="44"/>
      <c r="H107" s="44"/>
      <c r="I107" s="44"/>
      <c r="J107" s="44"/>
      <c r="K107" s="44"/>
      <c r="L107" s="44"/>
      <c r="M107" s="44"/>
      <c r="N107" s="44"/>
      <c r="O107" s="44"/>
    </row>
    <row r="108" spans="1:16">
      <c r="A108" s="72"/>
      <c r="B108" s="65"/>
      <c r="C108" s="65"/>
      <c r="D108" s="65"/>
      <c r="E108" s="65"/>
      <c r="F108" s="65"/>
      <c r="G108" s="65"/>
      <c r="H108" s="65"/>
      <c r="I108" s="65"/>
      <c r="J108" s="65"/>
      <c r="K108" s="65"/>
      <c r="L108" s="65"/>
      <c r="M108" s="65"/>
      <c r="N108" s="65"/>
      <c r="O108" s="65"/>
      <c r="P108" s="66"/>
    </row>
    <row r="109" spans="1:16">
      <c r="A109" s="72"/>
      <c r="B109" s="65"/>
      <c r="C109" s="65"/>
      <c r="D109" s="65"/>
      <c r="E109" s="65"/>
      <c r="F109" s="65"/>
      <c r="G109" s="65"/>
      <c r="H109" s="65"/>
      <c r="I109" s="65"/>
      <c r="J109" s="65"/>
      <c r="K109" s="65"/>
      <c r="L109" s="65"/>
      <c r="M109" s="65"/>
      <c r="N109" s="65"/>
      <c r="O109" s="65"/>
      <c r="P109" s="66"/>
    </row>
    <row r="110" spans="1:16">
      <c r="A110" s="72"/>
      <c r="B110" s="65"/>
      <c r="C110" s="65"/>
      <c r="D110" s="65"/>
      <c r="E110" s="65"/>
      <c r="F110" s="65"/>
      <c r="G110" s="65"/>
      <c r="H110" s="65"/>
      <c r="I110" s="65"/>
      <c r="J110" s="65"/>
      <c r="K110" s="65"/>
      <c r="L110" s="65"/>
      <c r="M110" s="65"/>
      <c r="N110" s="65"/>
      <c r="O110" s="65"/>
      <c r="P110" s="66"/>
    </row>
    <row r="111" spans="1:16">
      <c r="A111" s="72"/>
      <c r="B111" s="65"/>
      <c r="C111" s="65"/>
      <c r="D111" s="65"/>
      <c r="E111" s="65"/>
      <c r="F111" s="65"/>
      <c r="G111" s="65"/>
      <c r="H111" s="65"/>
      <c r="I111" s="65"/>
      <c r="J111" s="65"/>
      <c r="K111" s="65"/>
      <c r="L111" s="65"/>
      <c r="M111" s="65"/>
      <c r="N111" s="65"/>
      <c r="O111" s="65"/>
      <c r="P111" s="66"/>
    </row>
    <row r="112" spans="1:16">
      <c r="A112" s="72"/>
      <c r="B112" s="65"/>
      <c r="C112" s="65"/>
      <c r="D112" s="65"/>
      <c r="E112" s="65"/>
      <c r="F112" s="65"/>
      <c r="G112" s="65"/>
      <c r="H112" s="65"/>
      <c r="I112" s="65"/>
      <c r="J112" s="65"/>
      <c r="K112" s="65"/>
      <c r="L112" s="65"/>
      <c r="M112" s="65"/>
      <c r="N112" s="65"/>
      <c r="O112" s="65"/>
      <c r="P112" s="66"/>
    </row>
    <row r="113" spans="1:16">
      <c r="A113" s="72"/>
      <c r="B113" s="65"/>
      <c r="C113" s="65"/>
      <c r="D113" s="65"/>
      <c r="E113" s="65"/>
      <c r="F113" s="65"/>
      <c r="G113" s="65"/>
      <c r="H113" s="65"/>
      <c r="I113" s="65"/>
      <c r="J113" s="65"/>
      <c r="K113" s="65"/>
      <c r="L113" s="65"/>
      <c r="M113" s="65"/>
      <c r="N113" s="65"/>
      <c r="O113" s="65"/>
      <c r="P113" s="66"/>
    </row>
    <row r="114" spans="1:16">
      <c r="A114" s="72"/>
      <c r="B114" s="65"/>
      <c r="C114" s="65"/>
      <c r="D114" s="65"/>
      <c r="E114" s="65"/>
      <c r="F114" s="65"/>
      <c r="G114" s="65"/>
      <c r="H114" s="65"/>
      <c r="I114" s="65"/>
      <c r="J114" s="65"/>
      <c r="K114" s="65"/>
      <c r="L114" s="65"/>
      <c r="M114" s="65"/>
      <c r="N114" s="65"/>
      <c r="O114" s="65"/>
      <c r="P114" s="66"/>
    </row>
    <row r="115" spans="1:16">
      <c r="A115" s="72"/>
      <c r="B115" s="65"/>
      <c r="C115" s="65"/>
      <c r="D115" s="65"/>
      <c r="E115" s="65"/>
      <c r="F115" s="65"/>
      <c r="G115" s="65"/>
      <c r="H115" s="65"/>
      <c r="I115" s="65"/>
      <c r="J115" s="65"/>
      <c r="K115" s="65"/>
      <c r="L115" s="65"/>
      <c r="M115" s="65"/>
      <c r="N115" s="65"/>
      <c r="O115" s="65"/>
      <c r="P115" s="66"/>
    </row>
    <row r="116" spans="1:16">
      <c r="A116" s="72"/>
      <c r="B116" s="65"/>
      <c r="C116" s="65"/>
      <c r="D116" s="65"/>
      <c r="E116" s="65"/>
      <c r="F116" s="65"/>
      <c r="G116" s="65"/>
      <c r="H116" s="65"/>
      <c r="I116" s="65"/>
      <c r="J116" s="65"/>
      <c r="K116" s="65"/>
      <c r="L116" s="65"/>
      <c r="M116" s="65"/>
      <c r="N116" s="65"/>
      <c r="O116" s="65"/>
      <c r="P116" s="66"/>
    </row>
    <row r="117" spans="1:16">
      <c r="A117" s="72"/>
      <c r="B117" s="65"/>
      <c r="C117" s="65"/>
      <c r="D117" s="65"/>
      <c r="E117" s="65"/>
      <c r="F117" s="65"/>
      <c r="G117" s="65"/>
      <c r="H117" s="65"/>
      <c r="I117" s="65"/>
      <c r="J117" s="65"/>
      <c r="K117" s="65"/>
      <c r="L117" s="65"/>
      <c r="M117" s="65"/>
      <c r="N117" s="65"/>
      <c r="O117" s="65"/>
      <c r="P117" s="66"/>
    </row>
    <row r="118" spans="1:16">
      <c r="A118" s="72"/>
      <c r="B118" s="65"/>
      <c r="C118" s="65"/>
      <c r="D118" s="65"/>
      <c r="E118" s="65"/>
      <c r="F118" s="65"/>
      <c r="G118" s="65"/>
      <c r="H118" s="65"/>
      <c r="I118" s="65"/>
      <c r="J118" s="65"/>
      <c r="K118" s="65"/>
      <c r="L118" s="65"/>
      <c r="M118" s="65"/>
      <c r="N118" s="65"/>
      <c r="O118" s="65"/>
      <c r="P118" s="66"/>
    </row>
    <row r="119" spans="1:16">
      <c r="A119" s="72"/>
      <c r="B119" s="65"/>
      <c r="C119" s="65"/>
      <c r="D119" s="65"/>
      <c r="E119" s="65"/>
      <c r="F119" s="65"/>
      <c r="G119" s="65"/>
      <c r="H119" s="65"/>
      <c r="I119" s="65"/>
      <c r="J119" s="65"/>
      <c r="K119" s="65"/>
      <c r="L119" s="65"/>
      <c r="M119" s="65"/>
      <c r="N119" s="65"/>
      <c r="O119" s="65"/>
      <c r="P119" s="66"/>
    </row>
    <row r="120" spans="1:16">
      <c r="A120" s="72"/>
      <c r="B120" s="65"/>
      <c r="C120" s="65"/>
      <c r="D120" s="65"/>
      <c r="E120" s="65"/>
      <c r="F120" s="65"/>
      <c r="G120" s="65"/>
      <c r="H120" s="65"/>
      <c r="I120" s="65"/>
      <c r="J120" s="65"/>
      <c r="K120" s="65"/>
      <c r="L120" s="65"/>
      <c r="M120" s="65"/>
      <c r="N120" s="65"/>
      <c r="O120" s="65"/>
      <c r="P120" s="66"/>
    </row>
    <row r="121" spans="1:16">
      <c r="A121" s="72"/>
      <c r="B121" s="65"/>
      <c r="C121" s="65"/>
      <c r="D121" s="65"/>
      <c r="E121" s="65"/>
      <c r="F121" s="65"/>
      <c r="G121" s="65"/>
      <c r="H121" s="65"/>
      <c r="I121" s="65"/>
      <c r="J121" s="65"/>
      <c r="K121" s="65"/>
      <c r="L121" s="65"/>
      <c r="M121" s="65"/>
      <c r="N121" s="65"/>
      <c r="O121" s="65"/>
      <c r="P121" s="66"/>
    </row>
    <row r="122" spans="1:16">
      <c r="P122" s="82"/>
    </row>
    <row r="123" spans="1:16">
      <c r="A123" s="78"/>
      <c r="B123" s="44"/>
      <c r="C123" s="44"/>
      <c r="D123" s="44"/>
      <c r="E123" s="44"/>
      <c r="F123" s="44"/>
      <c r="G123" s="44"/>
      <c r="H123" s="44"/>
      <c r="I123" s="44"/>
      <c r="J123" s="44"/>
      <c r="K123" s="44"/>
      <c r="L123" s="44"/>
      <c r="M123" s="44"/>
      <c r="N123" s="60"/>
      <c r="O123" s="60"/>
      <c r="P123" s="82"/>
    </row>
    <row r="124" spans="1:16">
      <c r="A124" s="79"/>
      <c r="B124" s="44"/>
      <c r="C124" s="44"/>
      <c r="D124" s="44"/>
      <c r="E124" s="44"/>
      <c r="F124" s="44"/>
      <c r="G124" s="44"/>
      <c r="H124" s="44"/>
      <c r="I124" s="44"/>
      <c r="J124" s="44"/>
      <c r="K124" s="44"/>
      <c r="L124" s="44"/>
      <c r="M124" s="44"/>
      <c r="N124" s="58"/>
      <c r="O124" s="44"/>
    </row>
    <row r="125" spans="1:16">
      <c r="A125" s="72"/>
      <c r="B125" s="44"/>
      <c r="C125" s="44"/>
      <c r="D125" s="44"/>
      <c r="E125" s="44"/>
      <c r="F125" s="44"/>
      <c r="G125" s="44"/>
      <c r="H125" s="44"/>
      <c r="I125" s="44"/>
      <c r="J125" s="44"/>
      <c r="K125" s="44"/>
      <c r="L125" s="44"/>
      <c r="M125" s="44"/>
      <c r="N125" s="44"/>
      <c r="O125" s="44"/>
    </row>
    <row r="126" spans="1:16">
      <c r="A126" s="72"/>
      <c r="B126" s="60"/>
      <c r="C126" s="60"/>
      <c r="D126" s="60"/>
      <c r="E126" s="60"/>
      <c r="F126" s="60"/>
      <c r="G126" s="60"/>
      <c r="H126" s="60"/>
      <c r="I126" s="60"/>
      <c r="J126" s="60"/>
      <c r="K126" s="60"/>
      <c r="L126" s="60"/>
      <c r="M126" s="60"/>
      <c r="N126" s="60"/>
      <c r="O126" s="60"/>
      <c r="P126" s="30"/>
    </row>
    <row r="127" spans="1:16">
      <c r="A127" s="72"/>
      <c r="B127" s="60"/>
      <c r="C127" s="60"/>
      <c r="D127" s="60"/>
      <c r="E127" s="60"/>
      <c r="F127" s="60"/>
      <c r="G127" s="60"/>
      <c r="H127" s="60"/>
      <c r="I127" s="60"/>
      <c r="J127" s="60"/>
      <c r="K127" s="60"/>
      <c r="L127" s="60"/>
      <c r="M127" s="60"/>
      <c r="N127" s="60"/>
      <c r="O127" s="60"/>
      <c r="P127" s="30"/>
    </row>
    <row r="128" spans="1:16">
      <c r="A128" s="72"/>
      <c r="B128" s="60"/>
      <c r="C128" s="60"/>
      <c r="D128" s="60"/>
      <c r="E128" s="60"/>
      <c r="F128" s="60"/>
      <c r="G128" s="60"/>
      <c r="H128" s="60"/>
      <c r="I128" s="60"/>
      <c r="J128" s="60"/>
      <c r="K128" s="60"/>
      <c r="L128" s="60"/>
      <c r="M128" s="60"/>
      <c r="N128" s="60"/>
      <c r="O128" s="60"/>
      <c r="P128" s="30"/>
    </row>
    <row r="129" spans="1:16">
      <c r="A129" s="72"/>
      <c r="B129" s="60"/>
      <c r="C129" s="60"/>
      <c r="D129" s="60"/>
      <c r="E129" s="60"/>
      <c r="F129" s="60"/>
      <c r="G129" s="60"/>
      <c r="H129" s="60"/>
      <c r="I129" s="60"/>
      <c r="J129" s="60"/>
      <c r="K129" s="60"/>
      <c r="L129" s="60"/>
      <c r="M129" s="60"/>
      <c r="N129" s="60"/>
      <c r="O129" s="60"/>
      <c r="P129" s="30"/>
    </row>
    <row r="130" spans="1:16">
      <c r="A130" s="72"/>
      <c r="B130" s="60"/>
      <c r="C130" s="60"/>
      <c r="D130" s="60"/>
      <c r="E130" s="60"/>
      <c r="F130" s="60"/>
      <c r="G130" s="60"/>
      <c r="H130" s="60"/>
      <c r="I130" s="60"/>
      <c r="J130" s="60"/>
      <c r="K130" s="60"/>
      <c r="L130" s="60"/>
      <c r="M130" s="60"/>
      <c r="N130" s="60"/>
      <c r="O130" s="60"/>
      <c r="P130" s="30"/>
    </row>
    <row r="131" spans="1:16">
      <c r="A131" s="72"/>
      <c r="B131" s="60"/>
      <c r="C131" s="60"/>
      <c r="D131" s="60"/>
      <c r="E131" s="60"/>
      <c r="F131" s="60"/>
      <c r="G131" s="60"/>
      <c r="H131" s="60"/>
      <c r="I131" s="60"/>
      <c r="J131" s="60"/>
      <c r="K131" s="60"/>
      <c r="L131" s="60"/>
      <c r="M131" s="60"/>
      <c r="N131" s="60"/>
      <c r="O131" s="60"/>
      <c r="P131" s="30"/>
    </row>
    <row r="132" spans="1:16">
      <c r="A132" s="72"/>
      <c r="B132" s="60"/>
      <c r="C132" s="60"/>
      <c r="D132" s="60"/>
      <c r="E132" s="60"/>
      <c r="F132" s="60"/>
      <c r="G132" s="60"/>
      <c r="H132" s="60"/>
      <c r="I132" s="60"/>
      <c r="J132" s="60"/>
      <c r="K132" s="60"/>
      <c r="L132" s="60"/>
      <c r="M132" s="60"/>
      <c r="N132" s="60"/>
      <c r="O132" s="60"/>
      <c r="P132" s="30"/>
    </row>
    <row r="133" spans="1:16">
      <c r="A133" s="72"/>
      <c r="B133" s="60"/>
      <c r="C133" s="60"/>
      <c r="D133" s="60"/>
      <c r="E133" s="60"/>
      <c r="F133" s="60"/>
      <c r="G133" s="60"/>
      <c r="H133" s="60"/>
      <c r="I133" s="60"/>
      <c r="J133" s="60"/>
      <c r="K133" s="60"/>
      <c r="L133" s="60"/>
      <c r="M133" s="60"/>
      <c r="N133" s="60"/>
      <c r="O133" s="60"/>
      <c r="P133" s="30"/>
    </row>
    <row r="134" spans="1:16">
      <c r="A134" s="72"/>
      <c r="B134" s="60"/>
      <c r="C134" s="60"/>
      <c r="D134" s="60"/>
      <c r="E134" s="60"/>
      <c r="F134" s="60"/>
      <c r="G134" s="60"/>
      <c r="H134" s="60"/>
      <c r="I134" s="60"/>
      <c r="J134" s="60"/>
      <c r="K134" s="60"/>
      <c r="L134" s="60"/>
      <c r="M134" s="60"/>
      <c r="N134" s="60"/>
      <c r="O134" s="60"/>
      <c r="P134" s="30"/>
    </row>
    <row r="135" spans="1:16">
      <c r="A135" s="72"/>
      <c r="B135" s="60"/>
      <c r="C135" s="60"/>
      <c r="D135" s="60"/>
      <c r="E135" s="60"/>
      <c r="F135" s="60"/>
      <c r="G135" s="60"/>
      <c r="H135" s="60"/>
      <c r="I135" s="60"/>
      <c r="J135" s="60"/>
      <c r="K135" s="60"/>
      <c r="L135" s="60"/>
      <c r="M135" s="60"/>
      <c r="N135" s="60"/>
      <c r="O135" s="60"/>
      <c r="P135" s="30"/>
    </row>
    <row r="136" spans="1:16">
      <c r="A136" s="72"/>
      <c r="B136" s="60"/>
      <c r="C136" s="60"/>
      <c r="D136" s="60"/>
      <c r="E136" s="60"/>
      <c r="F136" s="60"/>
      <c r="G136" s="60"/>
      <c r="H136" s="60"/>
      <c r="I136" s="60"/>
      <c r="J136" s="60"/>
      <c r="K136" s="60"/>
      <c r="L136" s="60"/>
      <c r="M136" s="60"/>
      <c r="N136" s="60"/>
      <c r="O136" s="60"/>
      <c r="P136" s="30"/>
    </row>
    <row r="137" spans="1:16">
      <c r="A137" s="72"/>
      <c r="B137" s="60"/>
      <c r="C137" s="60"/>
      <c r="D137" s="60"/>
      <c r="E137" s="60"/>
      <c r="F137" s="60"/>
      <c r="G137" s="60"/>
      <c r="H137" s="60"/>
      <c r="I137" s="60"/>
      <c r="J137" s="60"/>
      <c r="K137" s="60"/>
      <c r="L137" s="60"/>
      <c r="M137" s="60"/>
      <c r="N137" s="60"/>
      <c r="O137" s="60"/>
      <c r="P137" s="30"/>
    </row>
    <row r="138" spans="1:16">
      <c r="A138" s="72"/>
      <c r="B138" s="60"/>
      <c r="C138" s="60"/>
      <c r="D138" s="60"/>
      <c r="E138" s="60"/>
      <c r="F138" s="60"/>
      <c r="G138" s="60"/>
      <c r="H138" s="60"/>
      <c r="I138" s="60"/>
      <c r="J138" s="60"/>
      <c r="K138" s="60"/>
      <c r="L138" s="60"/>
      <c r="M138" s="60"/>
      <c r="N138" s="60"/>
      <c r="O138" s="60"/>
      <c r="P138" s="30"/>
    </row>
    <row r="140" spans="1:16">
      <c r="P140" s="66"/>
    </row>
    <row r="141" spans="1:16">
      <c r="P141" s="66"/>
    </row>
    <row r="142" spans="1:16">
      <c r="B142" s="74"/>
      <c r="P142" s="66"/>
    </row>
    <row r="143" spans="1:16">
      <c r="B143" s="44"/>
      <c r="C143" s="44"/>
      <c r="D143" s="44"/>
      <c r="E143" s="44"/>
      <c r="F143" s="44"/>
      <c r="G143" s="44"/>
      <c r="H143" s="44"/>
      <c r="I143" s="44"/>
      <c r="J143" s="44"/>
      <c r="K143" s="44"/>
      <c r="L143" s="44"/>
      <c r="M143" s="44"/>
    </row>
    <row r="144" spans="1:16">
      <c r="A144" s="78"/>
      <c r="B144" s="44"/>
      <c r="C144" s="44"/>
      <c r="D144" s="44"/>
      <c r="E144" s="44"/>
      <c r="F144" s="44"/>
      <c r="G144" s="44"/>
      <c r="H144" s="44"/>
      <c r="I144" s="44"/>
      <c r="J144" s="44"/>
      <c r="K144" s="44"/>
      <c r="L144" s="44"/>
      <c r="M144" s="44"/>
    </row>
    <row r="145" spans="1:16">
      <c r="A145" s="72"/>
      <c r="B145" s="44"/>
      <c r="C145" s="44"/>
      <c r="D145" s="44"/>
      <c r="E145" s="44"/>
      <c r="F145" s="44"/>
      <c r="G145" s="44"/>
      <c r="H145" s="44"/>
      <c r="I145" s="44"/>
      <c r="J145" s="44"/>
      <c r="K145" s="44"/>
      <c r="L145" s="44"/>
      <c r="M145" s="44"/>
    </row>
    <row r="146" spans="1:16">
      <c r="A146" s="72"/>
      <c r="B146" s="83"/>
      <c r="C146" s="83"/>
      <c r="D146" s="83"/>
      <c r="E146" s="83"/>
      <c r="F146" s="83"/>
      <c r="G146" s="83"/>
      <c r="H146" s="83"/>
      <c r="I146" s="83"/>
      <c r="J146" s="83"/>
      <c r="K146" s="83"/>
      <c r="L146" s="83"/>
      <c r="M146" s="83"/>
      <c r="N146" s="84"/>
      <c r="O146" s="84"/>
      <c r="P146" s="23"/>
    </row>
    <row r="147" spans="1:16">
      <c r="A147" s="72"/>
      <c r="B147" s="44"/>
      <c r="C147" s="83"/>
      <c r="D147" s="83"/>
      <c r="E147" s="83"/>
      <c r="F147" s="83"/>
      <c r="G147" s="83"/>
      <c r="H147" s="83"/>
      <c r="I147" s="83"/>
      <c r="J147" s="83"/>
      <c r="K147" s="83"/>
      <c r="L147" s="83"/>
      <c r="M147" s="83"/>
      <c r="N147" s="84"/>
      <c r="O147" s="84"/>
      <c r="P147" s="23"/>
    </row>
    <row r="148" spans="1:16">
      <c r="A148" s="72"/>
      <c r="B148" s="44"/>
      <c r="C148" s="44"/>
      <c r="D148" s="83"/>
      <c r="E148" s="83"/>
      <c r="F148" s="83"/>
      <c r="G148" s="83"/>
      <c r="H148" s="83"/>
      <c r="I148" s="83"/>
      <c r="J148" s="83"/>
      <c r="K148" s="83"/>
      <c r="L148" s="83"/>
      <c r="M148" s="83"/>
      <c r="N148" s="84"/>
      <c r="O148" s="84"/>
      <c r="P148" s="23"/>
    </row>
    <row r="149" spans="1:16">
      <c r="A149" s="72"/>
      <c r="B149" s="44"/>
      <c r="C149" s="44"/>
      <c r="D149" s="44"/>
      <c r="E149" s="83"/>
      <c r="F149" s="83"/>
      <c r="G149" s="83"/>
      <c r="H149" s="83"/>
      <c r="I149" s="83"/>
      <c r="J149" s="83"/>
      <c r="K149" s="83"/>
      <c r="L149" s="83"/>
      <c r="M149" s="83"/>
      <c r="N149" s="84"/>
      <c r="O149" s="84"/>
      <c r="P149" s="23"/>
    </row>
    <row r="150" spans="1:16">
      <c r="A150" s="72"/>
      <c r="B150" s="44"/>
      <c r="C150" s="44"/>
      <c r="D150" s="44"/>
      <c r="E150" s="44"/>
      <c r="F150" s="83"/>
      <c r="G150" s="83"/>
      <c r="H150" s="83"/>
      <c r="I150" s="83"/>
      <c r="J150" s="83"/>
      <c r="K150" s="83"/>
      <c r="L150" s="83"/>
      <c r="M150" s="83"/>
      <c r="N150" s="84"/>
      <c r="O150" s="84"/>
      <c r="P150" s="23"/>
    </row>
    <row r="151" spans="1:16">
      <c r="A151" s="72"/>
      <c r="B151" s="44"/>
      <c r="C151" s="44"/>
      <c r="D151" s="44"/>
      <c r="E151" s="44"/>
      <c r="F151" s="44"/>
      <c r="G151" s="83"/>
      <c r="H151" s="83"/>
      <c r="I151" s="83"/>
      <c r="J151" s="83"/>
      <c r="K151" s="83"/>
      <c r="L151" s="83"/>
      <c r="M151" s="83"/>
      <c r="N151" s="84"/>
      <c r="O151" s="84"/>
      <c r="P151" s="23"/>
    </row>
    <row r="152" spans="1:16">
      <c r="A152" s="72"/>
      <c r="B152" s="44"/>
      <c r="C152" s="44"/>
      <c r="D152" s="44"/>
      <c r="E152" s="44"/>
      <c r="F152" s="44"/>
      <c r="G152" s="44"/>
      <c r="H152" s="83"/>
      <c r="I152" s="83"/>
      <c r="J152" s="83"/>
      <c r="K152" s="83"/>
      <c r="L152" s="83"/>
      <c r="M152" s="83"/>
      <c r="N152" s="84"/>
      <c r="O152" s="84"/>
      <c r="P152" s="23"/>
    </row>
    <row r="153" spans="1:16">
      <c r="A153" s="72"/>
      <c r="B153" s="44"/>
      <c r="C153" s="44"/>
      <c r="D153" s="44"/>
      <c r="E153" s="44"/>
      <c r="F153" s="44"/>
      <c r="G153" s="44"/>
      <c r="H153" s="44"/>
      <c r="I153" s="83"/>
      <c r="J153" s="83"/>
      <c r="K153" s="83"/>
      <c r="L153" s="83"/>
      <c r="M153" s="83"/>
      <c r="N153" s="84"/>
      <c r="O153" s="84"/>
      <c r="P153" s="23"/>
    </row>
    <row r="154" spans="1:16">
      <c r="A154" s="72"/>
      <c r="B154" s="44"/>
      <c r="C154" s="44"/>
      <c r="D154" s="44"/>
      <c r="E154" s="44"/>
      <c r="F154" s="44"/>
      <c r="G154" s="44"/>
      <c r="H154" s="44"/>
      <c r="I154" s="44"/>
      <c r="J154" s="85"/>
      <c r="K154" s="85"/>
      <c r="L154" s="85"/>
      <c r="M154" s="85"/>
      <c r="N154" s="84"/>
      <c r="O154" s="84"/>
      <c r="P154" s="23"/>
    </row>
    <row r="155" spans="1:16">
      <c r="A155" s="72"/>
      <c r="B155" s="44"/>
      <c r="C155" s="44"/>
      <c r="D155" s="44"/>
      <c r="E155" s="44"/>
      <c r="F155" s="44"/>
      <c r="G155" s="44"/>
      <c r="H155" s="44"/>
      <c r="I155" s="44"/>
      <c r="J155" s="60"/>
      <c r="K155" s="85"/>
      <c r="L155" s="85"/>
      <c r="M155" s="85"/>
      <c r="N155" s="84"/>
      <c r="O155" s="84"/>
      <c r="P155" s="23"/>
    </row>
    <row r="156" spans="1:16">
      <c r="A156" s="72"/>
      <c r="B156" s="44"/>
      <c r="C156" s="44"/>
      <c r="D156" s="44"/>
      <c r="E156" s="44"/>
      <c r="F156" s="44"/>
      <c r="G156" s="44"/>
      <c r="H156" s="44"/>
      <c r="I156" s="44"/>
      <c r="J156" s="60"/>
      <c r="K156" s="60"/>
      <c r="L156" s="85"/>
      <c r="M156" s="85"/>
      <c r="N156" s="84"/>
      <c r="O156" s="84"/>
      <c r="P156" s="23"/>
    </row>
    <row r="157" spans="1:16">
      <c r="A157" s="72"/>
      <c r="B157" s="44"/>
      <c r="C157" s="44"/>
      <c r="D157" s="44"/>
      <c r="E157" s="44"/>
      <c r="F157" s="44"/>
      <c r="G157" s="44"/>
      <c r="H157" s="44"/>
      <c r="I157" s="44"/>
      <c r="J157" s="60"/>
      <c r="K157" s="60"/>
      <c r="L157" s="60"/>
      <c r="M157" s="85"/>
      <c r="N157" s="84"/>
      <c r="O157" s="84"/>
      <c r="P157" s="23"/>
    </row>
    <row r="158" spans="1:16">
      <c r="A158" s="72"/>
      <c r="N158" s="84"/>
      <c r="O158" s="84"/>
      <c r="P158" s="23"/>
    </row>
    <row r="160" spans="1:16">
      <c r="B160" s="44"/>
      <c r="C160" s="44"/>
      <c r="D160" s="44"/>
      <c r="E160" s="44"/>
      <c r="F160" s="44"/>
      <c r="G160" s="44"/>
      <c r="H160" s="44"/>
      <c r="I160" s="44"/>
      <c r="J160" s="44"/>
      <c r="K160" s="44"/>
      <c r="L160" s="44"/>
      <c r="M160" s="44"/>
    </row>
    <row r="161" spans="1:13">
      <c r="A161" s="78"/>
      <c r="B161" s="44"/>
      <c r="C161" s="44"/>
      <c r="D161" s="44"/>
      <c r="E161" s="44"/>
      <c r="F161" s="44"/>
      <c r="G161" s="44"/>
      <c r="H161" s="44"/>
      <c r="I161" s="44"/>
      <c r="J161" s="44"/>
      <c r="K161" s="44"/>
      <c r="L161" s="44"/>
      <c r="M161" s="44"/>
    </row>
    <row r="162" spans="1:13">
      <c r="A162" s="72"/>
      <c r="B162" s="44"/>
      <c r="C162" s="44"/>
      <c r="D162" s="44"/>
      <c r="E162" s="44"/>
      <c r="F162" s="44"/>
      <c r="G162" s="44"/>
      <c r="H162" s="44"/>
      <c r="I162" s="44"/>
      <c r="J162" s="44"/>
      <c r="K162" s="44"/>
      <c r="L162" s="44"/>
      <c r="M162" s="44"/>
    </row>
    <row r="163" spans="1:13">
      <c r="A163" s="72"/>
      <c r="B163" s="86"/>
      <c r="C163" s="86"/>
      <c r="D163" s="86"/>
      <c r="E163" s="86"/>
      <c r="F163" s="86"/>
      <c r="G163" s="86"/>
      <c r="H163" s="86"/>
      <c r="I163" s="86"/>
      <c r="J163" s="86"/>
      <c r="K163" s="86"/>
      <c r="L163" s="86"/>
      <c r="M163" s="86"/>
    </row>
    <row r="164" spans="1:13">
      <c r="A164" s="72"/>
      <c r="B164" s="87"/>
      <c r="C164" s="86"/>
      <c r="D164" s="86"/>
      <c r="E164" s="86"/>
      <c r="F164" s="86"/>
      <c r="G164" s="86"/>
      <c r="H164" s="86"/>
      <c r="I164" s="86"/>
      <c r="J164" s="86"/>
      <c r="K164" s="86"/>
      <c r="L164" s="86"/>
      <c r="M164" s="86"/>
    </row>
    <row r="165" spans="1:13">
      <c r="A165" s="72"/>
      <c r="B165" s="87"/>
      <c r="C165" s="87"/>
      <c r="D165" s="86"/>
      <c r="E165" s="86"/>
      <c r="F165" s="86"/>
      <c r="G165" s="86"/>
      <c r="H165" s="86"/>
      <c r="I165" s="86"/>
      <c r="J165" s="86"/>
      <c r="K165" s="86"/>
      <c r="L165" s="86"/>
      <c r="M165" s="86"/>
    </row>
    <row r="166" spans="1:13">
      <c r="A166" s="72"/>
      <c r="B166" s="87"/>
      <c r="C166" s="87"/>
      <c r="D166" s="87"/>
      <c r="E166" s="86"/>
      <c r="F166" s="86"/>
      <c r="G166" s="86"/>
      <c r="H166" s="86"/>
      <c r="I166" s="86"/>
      <c r="J166" s="86"/>
      <c r="K166" s="86"/>
      <c r="L166" s="86"/>
      <c r="M166" s="86"/>
    </row>
    <row r="167" spans="1:13">
      <c r="A167" s="72"/>
      <c r="B167" s="87"/>
      <c r="C167" s="87"/>
      <c r="D167" s="87"/>
      <c r="E167" s="87"/>
      <c r="F167" s="86"/>
      <c r="G167" s="86"/>
      <c r="H167" s="86"/>
      <c r="I167" s="86"/>
      <c r="J167" s="86"/>
      <c r="K167" s="86"/>
      <c r="L167" s="86"/>
      <c r="M167" s="86"/>
    </row>
    <row r="168" spans="1:13">
      <c r="A168" s="72"/>
      <c r="B168" s="87"/>
      <c r="C168" s="87"/>
      <c r="D168" s="87"/>
      <c r="E168" s="87"/>
      <c r="F168" s="87"/>
      <c r="G168" s="86"/>
      <c r="H168" s="86"/>
      <c r="I168" s="86"/>
      <c r="J168" s="86"/>
      <c r="K168" s="86"/>
      <c r="L168" s="86"/>
      <c r="M168" s="86"/>
    </row>
    <row r="169" spans="1:13">
      <c r="A169" s="72"/>
      <c r="B169" s="87"/>
      <c r="C169" s="87"/>
      <c r="D169" s="87"/>
      <c r="E169" s="87"/>
      <c r="F169" s="87"/>
      <c r="G169" s="87"/>
      <c r="H169" s="86"/>
      <c r="I169" s="86"/>
      <c r="J169" s="86"/>
      <c r="K169" s="86"/>
      <c r="L169" s="86"/>
      <c r="M169" s="86"/>
    </row>
    <row r="170" spans="1:13">
      <c r="A170" s="72"/>
      <c r="B170" s="87"/>
      <c r="C170" s="87"/>
      <c r="D170" s="87"/>
      <c r="E170" s="87"/>
      <c r="F170" s="87"/>
      <c r="G170" s="87"/>
      <c r="H170" s="87"/>
      <c r="I170" s="86"/>
      <c r="J170" s="86"/>
      <c r="K170" s="86"/>
      <c r="L170" s="86"/>
      <c r="M170" s="86"/>
    </row>
    <row r="171" spans="1:13">
      <c r="A171" s="72"/>
      <c r="B171" s="87"/>
      <c r="C171" s="87"/>
      <c r="D171" s="87"/>
      <c r="E171" s="87"/>
      <c r="F171" s="87"/>
      <c r="G171" s="87"/>
      <c r="H171" s="87"/>
      <c r="I171" s="87"/>
      <c r="J171" s="86"/>
      <c r="K171" s="86"/>
      <c r="L171" s="86"/>
      <c r="M171" s="86"/>
    </row>
    <row r="172" spans="1:13">
      <c r="A172" s="72"/>
      <c r="B172" s="87"/>
      <c r="C172" s="87"/>
      <c r="D172" s="87"/>
      <c r="E172" s="87"/>
      <c r="F172" s="87"/>
      <c r="G172" s="87"/>
      <c r="H172" s="87"/>
      <c r="I172" s="87"/>
      <c r="J172" s="87"/>
      <c r="K172" s="86"/>
      <c r="L172" s="86"/>
      <c r="M172" s="86"/>
    </row>
    <row r="173" spans="1:13">
      <c r="A173" s="72"/>
      <c r="B173" s="87"/>
      <c r="C173" s="87"/>
      <c r="D173" s="87"/>
      <c r="E173" s="87"/>
      <c r="F173" s="87"/>
      <c r="G173" s="87"/>
      <c r="H173" s="87"/>
      <c r="I173" s="87"/>
      <c r="J173" s="87"/>
      <c r="K173" s="87"/>
      <c r="L173" s="86"/>
      <c r="M173" s="86"/>
    </row>
    <row r="174" spans="1:13">
      <c r="A174" s="72"/>
      <c r="B174" s="87"/>
      <c r="C174" s="87"/>
      <c r="D174" s="87"/>
      <c r="E174" s="87"/>
      <c r="F174" s="87"/>
      <c r="G174" s="87"/>
      <c r="H174" s="87"/>
      <c r="I174" s="87"/>
      <c r="J174" s="87"/>
      <c r="K174" s="87"/>
      <c r="L174" s="87"/>
      <c r="M174" s="86"/>
    </row>
    <row r="175" spans="1:13">
      <c r="A175" s="72"/>
    </row>
    <row r="177" spans="1:14">
      <c r="A177" s="78"/>
    </row>
    <row r="178" spans="1:14">
      <c r="A178" s="44"/>
      <c r="B178" s="44"/>
      <c r="C178" s="44"/>
      <c r="D178" s="44"/>
      <c r="E178" s="44"/>
      <c r="F178" s="44"/>
      <c r="G178" s="44"/>
      <c r="H178" s="44"/>
      <c r="I178" s="44"/>
      <c r="J178" s="44"/>
      <c r="K178" s="44"/>
      <c r="L178" s="44"/>
      <c r="M178" s="44"/>
      <c r="N178" s="44"/>
    </row>
    <row r="179" spans="1:14">
      <c r="A179" s="60"/>
      <c r="B179" s="44"/>
      <c r="C179" s="44"/>
      <c r="D179" s="44"/>
      <c r="E179" s="44"/>
      <c r="F179" s="44"/>
      <c r="G179" s="44"/>
      <c r="H179" s="44"/>
      <c r="I179" s="44"/>
      <c r="J179" s="44"/>
      <c r="K179" s="44"/>
      <c r="L179" s="44"/>
      <c r="M179" s="44"/>
      <c r="N179" s="60"/>
    </row>
    <row r="180" spans="1:14">
      <c r="A180" s="72"/>
      <c r="B180" s="44"/>
      <c r="C180" s="44"/>
      <c r="D180" s="44"/>
      <c r="E180" s="44"/>
      <c r="F180" s="44"/>
      <c r="G180" s="44"/>
      <c r="H180" s="44"/>
      <c r="I180" s="44"/>
      <c r="J180" s="44"/>
      <c r="K180" s="44"/>
      <c r="L180" s="44"/>
      <c r="M180" s="44"/>
      <c r="N180" s="44"/>
    </row>
    <row r="181" spans="1:14">
      <c r="A181" s="72"/>
      <c r="B181" s="65"/>
      <c r="C181" s="65"/>
      <c r="D181" s="65"/>
      <c r="E181" s="65"/>
      <c r="F181" s="65"/>
      <c r="G181" s="65"/>
      <c r="H181" s="65"/>
      <c r="I181" s="65"/>
      <c r="J181" s="65"/>
      <c r="K181" s="65"/>
      <c r="L181" s="65"/>
      <c r="M181" s="65"/>
      <c r="N181" s="65"/>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44"/>
      <c r="B194" s="44"/>
      <c r="C194" s="44"/>
      <c r="D194" s="44"/>
      <c r="E194" s="44"/>
      <c r="F194" s="44"/>
      <c r="G194" s="44"/>
      <c r="H194" s="44"/>
      <c r="I194" s="44"/>
      <c r="J194" s="44"/>
      <c r="K194" s="44"/>
      <c r="L194" s="44"/>
      <c r="M194" s="44"/>
      <c r="N194" s="44"/>
    </row>
    <row r="195" spans="1:14">
      <c r="A195" s="78"/>
    </row>
    <row r="196" spans="1:14">
      <c r="A196" s="44"/>
      <c r="B196" s="44"/>
      <c r="C196" s="44"/>
      <c r="D196" s="44"/>
      <c r="E196" s="44"/>
      <c r="F196" s="44"/>
      <c r="G196" s="44"/>
      <c r="H196" s="44"/>
      <c r="I196" s="44"/>
      <c r="J196" s="44"/>
      <c r="K196" s="44"/>
      <c r="L196" s="44"/>
      <c r="M196" s="44"/>
      <c r="N196" s="44"/>
    </row>
    <row r="197" spans="1:14">
      <c r="A197" s="60"/>
      <c r="B197" s="44"/>
      <c r="C197" s="44"/>
      <c r="D197" s="44"/>
      <c r="E197" s="44"/>
      <c r="F197" s="44"/>
      <c r="G197" s="44"/>
      <c r="H197" s="44"/>
      <c r="I197" s="44"/>
      <c r="J197" s="44"/>
      <c r="K197" s="44"/>
      <c r="L197" s="44"/>
      <c r="M197" s="44"/>
      <c r="N197" s="60"/>
    </row>
    <row r="198" spans="1:14">
      <c r="A198" s="72"/>
      <c r="B198" s="44"/>
      <c r="C198" s="44"/>
      <c r="D198" s="44"/>
      <c r="E198" s="44"/>
      <c r="F198" s="44"/>
      <c r="G198" s="44"/>
      <c r="H198" s="44"/>
      <c r="I198" s="44"/>
      <c r="J198" s="44"/>
      <c r="K198" s="44"/>
      <c r="L198" s="44"/>
      <c r="M198" s="44"/>
      <c r="N198" s="44"/>
    </row>
    <row r="199" spans="1:14">
      <c r="A199" s="72"/>
      <c r="B199" s="65"/>
      <c r="C199" s="65"/>
      <c r="D199" s="65"/>
      <c r="E199" s="65"/>
      <c r="F199" s="65"/>
      <c r="G199" s="65"/>
      <c r="H199" s="65"/>
      <c r="I199" s="65"/>
      <c r="J199" s="65"/>
      <c r="K199" s="65"/>
      <c r="L199" s="65"/>
      <c r="M199" s="65"/>
      <c r="N199" s="65"/>
    </row>
    <row r="200" spans="1:14">
      <c r="A200" s="72"/>
      <c r="B200" s="44"/>
      <c r="C200" s="65"/>
      <c r="D200" s="65"/>
      <c r="E200" s="65"/>
      <c r="F200" s="65"/>
      <c r="G200" s="65"/>
      <c r="H200" s="65"/>
      <c r="I200" s="65"/>
      <c r="J200" s="65"/>
      <c r="K200" s="65"/>
      <c r="L200" s="65"/>
      <c r="M200" s="65"/>
      <c r="N200" s="65"/>
    </row>
    <row r="201" spans="1:14">
      <c r="A201" s="72"/>
      <c r="B201" s="44"/>
      <c r="C201" s="44"/>
      <c r="D201" s="65"/>
      <c r="E201" s="65"/>
      <c r="F201" s="65"/>
      <c r="G201" s="65"/>
      <c r="H201" s="65"/>
      <c r="I201" s="65"/>
      <c r="J201" s="65"/>
      <c r="K201" s="65"/>
      <c r="L201" s="65"/>
      <c r="M201" s="65"/>
      <c r="N201" s="65"/>
    </row>
    <row r="202" spans="1:14">
      <c r="A202" s="72"/>
      <c r="B202" s="44"/>
      <c r="C202" s="44"/>
      <c r="D202" s="44"/>
      <c r="E202" s="65"/>
      <c r="F202" s="65"/>
      <c r="G202" s="65"/>
      <c r="H202" s="65"/>
      <c r="I202" s="65"/>
      <c r="J202" s="65"/>
      <c r="K202" s="65"/>
      <c r="L202" s="65"/>
      <c r="M202" s="65"/>
      <c r="N202" s="65"/>
    </row>
    <row r="203" spans="1:14">
      <c r="A203" s="72"/>
      <c r="B203" s="44"/>
      <c r="C203" s="44"/>
      <c r="D203" s="44"/>
      <c r="E203" s="44"/>
      <c r="F203" s="65"/>
      <c r="G203" s="65"/>
      <c r="H203" s="65"/>
      <c r="I203" s="65"/>
      <c r="J203" s="65"/>
      <c r="K203" s="65"/>
      <c r="L203" s="65"/>
      <c r="M203" s="65"/>
      <c r="N203" s="65"/>
    </row>
    <row r="204" spans="1:14">
      <c r="A204" s="72"/>
      <c r="B204" s="44"/>
      <c r="C204" s="44"/>
      <c r="D204" s="44"/>
      <c r="E204" s="44"/>
      <c r="F204" s="44"/>
      <c r="G204" s="65"/>
      <c r="H204" s="65"/>
      <c r="I204" s="65"/>
      <c r="J204" s="65"/>
      <c r="K204" s="65"/>
      <c r="L204" s="65"/>
      <c r="M204" s="65"/>
      <c r="N204" s="65"/>
    </row>
    <row r="205" spans="1:14">
      <c r="A205" s="72"/>
      <c r="B205" s="44"/>
      <c r="C205" s="44"/>
      <c r="D205" s="44"/>
      <c r="E205" s="44"/>
      <c r="F205" s="44"/>
      <c r="G205" s="44"/>
      <c r="H205" s="65"/>
      <c r="I205" s="65"/>
      <c r="J205" s="65"/>
      <c r="K205" s="65"/>
      <c r="L205" s="65"/>
      <c r="M205" s="65"/>
      <c r="N205" s="65"/>
    </row>
    <row r="206" spans="1:14">
      <c r="A206" s="72"/>
      <c r="B206" s="44"/>
      <c r="C206" s="44"/>
      <c r="D206" s="44"/>
      <c r="E206" s="44"/>
      <c r="F206" s="44"/>
      <c r="G206" s="44"/>
      <c r="H206" s="44"/>
      <c r="I206" s="65"/>
      <c r="J206" s="65"/>
      <c r="K206" s="65"/>
      <c r="L206" s="65"/>
      <c r="M206" s="65"/>
      <c r="N206" s="65"/>
    </row>
    <row r="207" spans="1:14">
      <c r="A207" s="72"/>
      <c r="B207" s="44"/>
      <c r="C207" s="44"/>
      <c r="D207" s="44"/>
      <c r="E207" s="44"/>
      <c r="F207" s="44"/>
      <c r="G207" s="44"/>
      <c r="H207" s="44"/>
      <c r="I207" s="44"/>
      <c r="J207" s="65"/>
      <c r="K207" s="65"/>
      <c r="L207" s="65"/>
      <c r="M207" s="65"/>
      <c r="N207" s="65"/>
    </row>
    <row r="208" spans="1:14">
      <c r="A208" s="72"/>
      <c r="B208" s="44"/>
      <c r="C208" s="44"/>
      <c r="D208" s="44"/>
      <c r="E208" s="44"/>
      <c r="F208" s="44"/>
      <c r="G208" s="44"/>
      <c r="H208" s="44"/>
      <c r="I208" s="44"/>
      <c r="J208" s="44"/>
      <c r="K208" s="65"/>
      <c r="L208" s="65"/>
      <c r="M208" s="65"/>
      <c r="N208" s="65"/>
    </row>
    <row r="209" spans="1:14">
      <c r="A209" s="72"/>
      <c r="B209" s="44"/>
      <c r="C209" s="44"/>
      <c r="D209" s="44"/>
      <c r="E209" s="44"/>
      <c r="F209" s="44"/>
      <c r="G209" s="44"/>
      <c r="H209" s="44"/>
      <c r="I209" s="44"/>
      <c r="J209" s="44"/>
      <c r="K209" s="44"/>
      <c r="L209" s="65"/>
      <c r="M209" s="65"/>
      <c r="N209" s="65"/>
    </row>
    <row r="210" spans="1:14">
      <c r="A210" s="72"/>
      <c r="B210" s="44"/>
      <c r="C210" s="44"/>
      <c r="D210" s="44"/>
      <c r="E210" s="44"/>
      <c r="F210" s="44"/>
      <c r="G210" s="44"/>
      <c r="H210" s="44"/>
      <c r="I210" s="44"/>
      <c r="J210" s="44"/>
      <c r="K210" s="44"/>
      <c r="L210" s="44"/>
      <c r="M210" s="65"/>
      <c r="N210" s="65"/>
    </row>
    <row r="211" spans="1:14">
      <c r="A211" s="72"/>
      <c r="B211" s="44"/>
      <c r="C211" s="44"/>
      <c r="D211" s="44"/>
      <c r="E211" s="44"/>
      <c r="F211" s="44"/>
      <c r="G211" s="44"/>
      <c r="H211" s="44"/>
      <c r="I211" s="44"/>
      <c r="J211" s="44"/>
      <c r="K211" s="44"/>
      <c r="L211" s="44"/>
      <c r="M211" s="44"/>
      <c r="N211" s="65"/>
    </row>
    <row r="212" spans="1:14">
      <c r="A212" s="88"/>
    </row>
    <row r="214" spans="1:14">
      <c r="A214" s="78"/>
      <c r="B214" s="44"/>
      <c r="C214" s="44"/>
      <c r="D214" s="44"/>
      <c r="E214" s="44"/>
      <c r="F214" s="44"/>
      <c r="G214" s="44"/>
      <c r="H214" s="44"/>
      <c r="I214" s="44"/>
      <c r="J214" s="44"/>
      <c r="K214" s="44"/>
      <c r="L214" s="44"/>
      <c r="M214" s="44"/>
      <c r="N214" s="44"/>
    </row>
    <row r="215" spans="1:14">
      <c r="A215" s="60"/>
      <c r="B215" s="44"/>
      <c r="C215" s="44"/>
      <c r="D215" s="44"/>
      <c r="E215" s="44"/>
      <c r="F215" s="44"/>
      <c r="G215" s="44"/>
      <c r="H215" s="44"/>
      <c r="I215" s="44"/>
      <c r="J215" s="44"/>
      <c r="K215" s="44"/>
      <c r="L215" s="44"/>
      <c r="M215" s="44"/>
      <c r="N215" s="60"/>
    </row>
    <row r="216" spans="1:14">
      <c r="A216" s="72"/>
      <c r="B216" s="44"/>
      <c r="C216" s="44"/>
      <c r="D216" s="44"/>
      <c r="E216" s="44"/>
      <c r="F216" s="44"/>
      <c r="G216" s="44"/>
      <c r="H216" s="44"/>
      <c r="I216" s="44"/>
      <c r="J216" s="44"/>
      <c r="K216" s="44"/>
      <c r="L216" s="44"/>
      <c r="M216" s="44"/>
      <c r="N216" s="44"/>
    </row>
    <row r="217" spans="1:14">
      <c r="A217" s="72"/>
      <c r="B217" s="65"/>
      <c r="C217" s="65"/>
      <c r="D217" s="65"/>
      <c r="E217" s="65"/>
      <c r="F217" s="65"/>
      <c r="G217" s="65"/>
      <c r="H217" s="65"/>
      <c r="I217" s="65"/>
      <c r="J217" s="65"/>
      <c r="K217" s="65"/>
      <c r="L217" s="65"/>
      <c r="M217" s="65"/>
      <c r="N217" s="65"/>
    </row>
    <row r="218" spans="1:14">
      <c r="A218" s="72"/>
      <c r="B218" s="44"/>
      <c r="C218" s="65"/>
      <c r="D218" s="65"/>
      <c r="E218" s="65"/>
      <c r="F218" s="65"/>
      <c r="G218" s="65"/>
      <c r="H218" s="65"/>
      <c r="I218" s="65"/>
      <c r="J218" s="65"/>
      <c r="K218" s="65"/>
      <c r="L218" s="65"/>
      <c r="M218" s="65"/>
      <c r="N218" s="65"/>
    </row>
    <row r="219" spans="1:14">
      <c r="A219" s="72"/>
      <c r="B219" s="44"/>
      <c r="C219" s="44"/>
      <c r="D219" s="65"/>
      <c r="E219" s="65"/>
      <c r="F219" s="65"/>
      <c r="G219" s="65"/>
      <c r="H219" s="65"/>
      <c r="I219" s="65"/>
      <c r="J219" s="65"/>
      <c r="K219" s="65"/>
      <c r="L219" s="65"/>
      <c r="M219" s="65"/>
      <c r="N219" s="65"/>
    </row>
    <row r="220" spans="1:14">
      <c r="A220" s="72"/>
      <c r="B220" s="44"/>
      <c r="C220" s="44"/>
      <c r="D220" s="44"/>
      <c r="E220" s="65"/>
      <c r="F220" s="65"/>
      <c r="G220" s="65"/>
      <c r="H220" s="65"/>
      <c r="I220" s="65"/>
      <c r="J220" s="65"/>
      <c r="K220" s="65"/>
      <c r="L220" s="65"/>
      <c r="M220" s="65"/>
      <c r="N220" s="65"/>
    </row>
    <row r="221" spans="1:14">
      <c r="A221" s="72"/>
      <c r="B221" s="44"/>
      <c r="C221" s="44"/>
      <c r="D221" s="44"/>
      <c r="E221" s="44"/>
      <c r="F221" s="65"/>
      <c r="G221" s="65"/>
      <c r="H221" s="65"/>
      <c r="I221" s="65"/>
      <c r="J221" s="65"/>
      <c r="K221" s="65"/>
      <c r="L221" s="65"/>
      <c r="M221" s="65"/>
      <c r="N221" s="65"/>
    </row>
    <row r="222" spans="1:14">
      <c r="A222" s="72"/>
      <c r="B222" s="44"/>
      <c r="C222" s="44"/>
      <c r="D222" s="44"/>
      <c r="E222" s="44"/>
      <c r="F222" s="44"/>
      <c r="G222" s="65"/>
      <c r="H222" s="65"/>
      <c r="I222" s="65"/>
      <c r="J222" s="65"/>
      <c r="K222" s="65"/>
      <c r="L222" s="65"/>
      <c r="M222" s="65"/>
      <c r="N222" s="65"/>
    </row>
    <row r="223" spans="1:14">
      <c r="A223" s="72"/>
      <c r="B223" s="44"/>
      <c r="C223" s="44"/>
      <c r="D223" s="44"/>
      <c r="E223" s="44"/>
      <c r="F223" s="44"/>
      <c r="G223" s="44"/>
      <c r="H223" s="65"/>
      <c r="I223" s="65"/>
      <c r="J223" s="65"/>
      <c r="K223" s="65"/>
      <c r="L223" s="65"/>
      <c r="M223" s="65"/>
      <c r="N223" s="65"/>
    </row>
    <row r="224" spans="1:14">
      <c r="A224" s="72"/>
      <c r="B224" s="44"/>
      <c r="C224" s="44"/>
      <c r="D224" s="44"/>
      <c r="E224" s="44"/>
      <c r="F224" s="44"/>
      <c r="G224" s="44"/>
      <c r="H224" s="44"/>
      <c r="I224" s="65"/>
      <c r="J224" s="65"/>
      <c r="K224" s="65"/>
      <c r="L224" s="65"/>
      <c r="M224" s="65"/>
      <c r="N224" s="65"/>
    </row>
    <row r="225" spans="1:14">
      <c r="A225" s="72"/>
      <c r="B225" s="44"/>
      <c r="C225" s="44"/>
      <c r="D225" s="44"/>
      <c r="E225" s="44"/>
      <c r="F225" s="44"/>
      <c r="G225" s="44"/>
      <c r="H225" s="44"/>
      <c r="I225" s="44"/>
      <c r="J225" s="65"/>
      <c r="K225" s="65"/>
      <c r="L225" s="65"/>
      <c r="M225" s="65"/>
      <c r="N225" s="65"/>
    </row>
    <row r="226" spans="1:14">
      <c r="A226" s="72"/>
      <c r="B226" s="44"/>
      <c r="C226" s="44"/>
      <c r="D226" s="44"/>
      <c r="E226" s="44"/>
      <c r="F226" s="44"/>
      <c r="G226" s="44"/>
      <c r="H226" s="44"/>
      <c r="I226" s="44"/>
      <c r="J226" s="44"/>
      <c r="K226" s="65"/>
      <c r="L226" s="65"/>
      <c r="M226" s="65"/>
      <c r="N226" s="65"/>
    </row>
    <row r="227" spans="1:14">
      <c r="A227" s="72"/>
      <c r="B227" s="44"/>
      <c r="C227" s="44"/>
      <c r="D227" s="44"/>
      <c r="E227" s="44"/>
      <c r="F227" s="44"/>
      <c r="G227" s="44"/>
      <c r="H227" s="44"/>
      <c r="I227" s="44"/>
      <c r="J227" s="44"/>
      <c r="K227" s="44"/>
      <c r="L227" s="65"/>
      <c r="M227" s="65"/>
      <c r="N227" s="65"/>
    </row>
    <row r="228" spans="1:14">
      <c r="A228" s="72"/>
      <c r="B228" s="44"/>
      <c r="C228" s="44"/>
      <c r="D228" s="44"/>
      <c r="E228" s="44"/>
      <c r="F228" s="44"/>
      <c r="G228" s="44"/>
      <c r="H228" s="44"/>
      <c r="I228" s="44"/>
      <c r="J228" s="44"/>
      <c r="K228" s="44"/>
      <c r="L228" s="44"/>
      <c r="M228" s="65"/>
      <c r="N228" s="65"/>
    </row>
    <row r="229" spans="1:14">
      <c r="A229" s="72"/>
      <c r="B229" s="44"/>
      <c r="C229" s="44"/>
      <c r="D229" s="44"/>
      <c r="E229" s="44"/>
      <c r="F229" s="44"/>
      <c r="G229" s="44"/>
      <c r="H229" s="44"/>
      <c r="I229" s="44"/>
      <c r="J229" s="44"/>
      <c r="K229" s="44"/>
      <c r="L229" s="44"/>
      <c r="M229" s="44"/>
      <c r="N229" s="65"/>
    </row>
    <row r="232" spans="1:14">
      <c r="A232" s="78"/>
      <c r="C232" s="44"/>
      <c r="D232" s="44"/>
      <c r="E232" s="44"/>
      <c r="F232" s="44"/>
      <c r="G232" s="44"/>
      <c r="H232" s="44"/>
      <c r="I232" s="44"/>
      <c r="J232" s="44"/>
      <c r="K232" s="44"/>
      <c r="L232" s="44"/>
      <c r="M232" s="44"/>
      <c r="N232" s="60"/>
    </row>
    <row r="233" spans="1:14">
      <c r="A233" s="79"/>
      <c r="B233" s="44"/>
      <c r="C233" s="44"/>
      <c r="D233" s="44"/>
      <c r="E233" s="44"/>
      <c r="F233" s="44"/>
      <c r="G233" s="44"/>
      <c r="H233" s="44"/>
      <c r="I233" s="44"/>
      <c r="J233" s="44"/>
      <c r="K233" s="44"/>
      <c r="L233" s="44"/>
      <c r="M233" s="44"/>
      <c r="N233" s="44"/>
    </row>
    <row r="234" spans="1:14">
      <c r="A234" s="72"/>
      <c r="B234" s="44"/>
      <c r="C234" s="44"/>
      <c r="D234" s="44"/>
      <c r="E234" s="44"/>
      <c r="F234" s="44"/>
      <c r="G234" s="44"/>
      <c r="H234" s="44"/>
      <c r="I234" s="44"/>
      <c r="J234" s="44"/>
      <c r="K234" s="44"/>
      <c r="L234" s="44"/>
      <c r="M234" s="44"/>
      <c r="N234" s="44"/>
    </row>
    <row r="235" spans="1:14">
      <c r="A235" s="72"/>
      <c r="B235" s="60"/>
      <c r="C235" s="60"/>
      <c r="D235" s="60"/>
      <c r="E235" s="60"/>
      <c r="F235" s="60"/>
      <c r="G235" s="60"/>
      <c r="H235" s="60"/>
      <c r="I235" s="60"/>
      <c r="J235" s="60"/>
      <c r="K235" s="60"/>
      <c r="L235" s="60"/>
      <c r="M235" s="60"/>
      <c r="N235" s="60"/>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52" spans="1:14">
      <c r="B252" s="74"/>
    </row>
    <row r="253" spans="1:14">
      <c r="B253" s="44"/>
      <c r="C253" s="44"/>
      <c r="D253" s="44"/>
      <c r="E253" s="44"/>
      <c r="F253" s="44"/>
      <c r="G253" s="44"/>
      <c r="H253" s="44"/>
      <c r="I253" s="44"/>
      <c r="J253" s="44"/>
      <c r="K253" s="44"/>
      <c r="L253" s="44"/>
      <c r="M253" s="44"/>
    </row>
    <row r="254" spans="1:14">
      <c r="A254" s="78"/>
      <c r="B254" s="44"/>
      <c r="C254" s="44"/>
      <c r="D254" s="44"/>
      <c r="E254" s="44"/>
      <c r="F254" s="44"/>
      <c r="G254" s="44"/>
      <c r="H254" s="44"/>
      <c r="I254" s="44"/>
      <c r="J254" s="44"/>
      <c r="K254" s="44"/>
      <c r="L254" s="44"/>
      <c r="M254" s="44"/>
    </row>
    <row r="255" spans="1:14">
      <c r="A255" s="72"/>
      <c r="B255" s="44"/>
      <c r="C255" s="44"/>
      <c r="D255" s="44"/>
      <c r="E255" s="44"/>
      <c r="F255" s="44"/>
      <c r="G255" s="44"/>
      <c r="H255" s="44"/>
      <c r="I255" s="44"/>
      <c r="J255" s="44"/>
      <c r="K255" s="44"/>
      <c r="L255" s="44"/>
      <c r="M255" s="44"/>
    </row>
    <row r="256" spans="1:14">
      <c r="A256" s="72"/>
      <c r="B256" s="83"/>
      <c r="C256" s="83"/>
      <c r="D256" s="83"/>
      <c r="E256" s="83"/>
      <c r="F256" s="83"/>
      <c r="G256" s="83"/>
      <c r="H256" s="83"/>
      <c r="I256" s="83"/>
      <c r="J256" s="83"/>
      <c r="K256" s="83"/>
      <c r="L256" s="83"/>
      <c r="M256" s="83"/>
    </row>
    <row r="257" spans="1:13">
      <c r="A257" s="72"/>
      <c r="B257" s="44"/>
      <c r="C257" s="83"/>
      <c r="D257" s="83"/>
      <c r="E257" s="83"/>
      <c r="F257" s="83"/>
      <c r="G257" s="83"/>
      <c r="H257" s="83"/>
      <c r="I257" s="83"/>
      <c r="J257" s="83"/>
      <c r="K257" s="83"/>
      <c r="L257" s="83"/>
      <c r="M257" s="83"/>
    </row>
    <row r="258" spans="1:13">
      <c r="A258" s="72"/>
      <c r="B258" s="44"/>
      <c r="C258" s="44"/>
      <c r="D258" s="83"/>
      <c r="E258" s="83"/>
      <c r="F258" s="83"/>
      <c r="G258" s="83"/>
      <c r="H258" s="83"/>
      <c r="I258" s="83"/>
      <c r="J258" s="83"/>
      <c r="K258" s="83"/>
      <c r="L258" s="83"/>
      <c r="M258" s="83"/>
    </row>
    <row r="259" spans="1:13">
      <c r="A259" s="72"/>
      <c r="B259" s="44"/>
      <c r="C259" s="44"/>
      <c r="D259" s="44"/>
      <c r="E259" s="83"/>
      <c r="F259" s="83"/>
      <c r="G259" s="83"/>
      <c r="H259" s="83"/>
      <c r="I259" s="83"/>
      <c r="J259" s="83"/>
      <c r="K259" s="83"/>
      <c r="L259" s="83"/>
      <c r="M259" s="83"/>
    </row>
    <row r="260" spans="1:13">
      <c r="A260" s="72"/>
      <c r="B260" s="44"/>
      <c r="C260" s="44"/>
      <c r="D260" s="44"/>
      <c r="E260" s="44"/>
      <c r="F260" s="83"/>
      <c r="G260" s="83"/>
      <c r="H260" s="83"/>
      <c r="I260" s="83"/>
      <c r="J260" s="83"/>
      <c r="K260" s="83"/>
      <c r="L260" s="83"/>
      <c r="M260" s="83"/>
    </row>
    <row r="261" spans="1:13">
      <c r="A261" s="72"/>
      <c r="B261" s="44"/>
      <c r="C261" s="44"/>
      <c r="D261" s="44"/>
      <c r="E261" s="44"/>
      <c r="F261" s="44"/>
      <c r="G261" s="83"/>
      <c r="H261" s="83"/>
      <c r="I261" s="83"/>
      <c r="J261" s="83"/>
      <c r="K261" s="83"/>
      <c r="L261" s="83"/>
      <c r="M261" s="83"/>
    </row>
    <row r="262" spans="1:13">
      <c r="A262" s="72"/>
      <c r="B262" s="44"/>
      <c r="C262" s="44"/>
      <c r="D262" s="44"/>
      <c r="E262" s="44"/>
      <c r="F262" s="44"/>
      <c r="G262" s="44"/>
      <c r="H262" s="83"/>
      <c r="I262" s="83"/>
      <c r="J262" s="83"/>
      <c r="K262" s="83"/>
      <c r="L262" s="83"/>
      <c r="M262" s="83"/>
    </row>
    <row r="263" spans="1:13">
      <c r="A263" s="72"/>
      <c r="B263" s="44"/>
      <c r="C263" s="44"/>
      <c r="D263" s="44"/>
      <c r="E263" s="44"/>
      <c r="F263" s="44"/>
      <c r="G263" s="44"/>
      <c r="H263" s="44"/>
      <c r="I263" s="83"/>
      <c r="J263" s="83"/>
      <c r="K263" s="83"/>
      <c r="L263" s="83"/>
      <c r="M263" s="83"/>
    </row>
    <row r="264" spans="1:13">
      <c r="A264" s="72"/>
      <c r="B264" s="44"/>
      <c r="C264" s="44"/>
      <c r="D264" s="44"/>
      <c r="E264" s="44"/>
      <c r="F264" s="44"/>
      <c r="G264" s="44"/>
      <c r="H264" s="44"/>
      <c r="I264" s="44"/>
      <c r="J264" s="83"/>
      <c r="K264" s="83"/>
      <c r="L264" s="83"/>
      <c r="M264" s="83"/>
    </row>
    <row r="265" spans="1:13">
      <c r="A265" s="72"/>
      <c r="B265" s="44"/>
      <c r="C265" s="44"/>
      <c r="D265" s="44"/>
      <c r="E265" s="44"/>
      <c r="F265" s="44"/>
      <c r="G265" s="44"/>
      <c r="H265" s="44"/>
      <c r="I265" s="44"/>
      <c r="J265" s="60"/>
      <c r="K265" s="83"/>
      <c r="L265" s="83"/>
      <c r="M265" s="83"/>
    </row>
    <row r="266" spans="1:13">
      <c r="A266" s="72"/>
      <c r="B266" s="44"/>
      <c r="C266" s="44"/>
      <c r="D266" s="44"/>
      <c r="E266" s="44"/>
      <c r="F266" s="44"/>
      <c r="G266" s="44"/>
      <c r="H266" s="44"/>
      <c r="I266" s="44"/>
      <c r="J266" s="60"/>
      <c r="K266" s="60"/>
      <c r="L266" s="83"/>
      <c r="M266" s="83"/>
    </row>
    <row r="267" spans="1:13">
      <c r="A267" s="72"/>
      <c r="B267" s="44"/>
      <c r="C267" s="44"/>
      <c r="D267" s="44"/>
      <c r="E267" s="44"/>
      <c r="F267" s="44"/>
      <c r="G267" s="44"/>
      <c r="H267" s="44"/>
      <c r="I267" s="44"/>
      <c r="J267" s="60"/>
      <c r="K267" s="60"/>
      <c r="L267" s="60"/>
      <c r="M267" s="83"/>
    </row>
    <row r="268" spans="1:13">
      <c r="A268" s="72"/>
    </row>
    <row r="270" spans="1:13">
      <c r="B270" s="44"/>
      <c r="C270" s="44"/>
      <c r="D270" s="44"/>
      <c r="E270" s="44"/>
      <c r="F270" s="44"/>
      <c r="G270" s="44"/>
      <c r="H270" s="44"/>
      <c r="I270" s="44"/>
      <c r="J270" s="44"/>
      <c r="K270" s="44"/>
      <c r="L270" s="44"/>
      <c r="M270" s="44"/>
    </row>
    <row r="271" spans="1:13">
      <c r="A271" s="78"/>
      <c r="B271" s="44"/>
      <c r="C271" s="44"/>
      <c r="D271" s="44"/>
      <c r="E271" s="44"/>
      <c r="F271" s="44"/>
      <c r="G271" s="44"/>
      <c r="H271" s="44"/>
      <c r="I271" s="44"/>
      <c r="J271" s="44"/>
      <c r="K271" s="44"/>
      <c r="L271" s="44"/>
      <c r="M271" s="44"/>
    </row>
    <row r="272" spans="1:13">
      <c r="A272" s="72"/>
      <c r="B272" s="44"/>
      <c r="C272" s="44"/>
      <c r="D272" s="44"/>
      <c r="E272" s="44"/>
      <c r="F272" s="44"/>
      <c r="G272" s="44"/>
      <c r="H272" s="44"/>
      <c r="I272" s="44"/>
      <c r="J272" s="44"/>
      <c r="K272" s="44"/>
      <c r="L272" s="44"/>
      <c r="M272" s="44"/>
    </row>
    <row r="273" spans="1:14">
      <c r="A273" s="72"/>
      <c r="B273" s="86"/>
      <c r="C273" s="86"/>
      <c r="D273" s="86"/>
      <c r="E273" s="86"/>
      <c r="F273" s="86"/>
      <c r="G273" s="86"/>
      <c r="H273" s="86"/>
      <c r="I273" s="86"/>
      <c r="J273" s="86"/>
      <c r="K273" s="86"/>
      <c r="L273" s="86"/>
      <c r="M273" s="86"/>
    </row>
    <row r="274" spans="1:14">
      <c r="A274" s="72"/>
      <c r="B274" s="87"/>
      <c r="C274" s="86"/>
      <c r="D274" s="86"/>
      <c r="E274" s="86"/>
      <c r="F274" s="86"/>
      <c r="G274" s="86"/>
      <c r="H274" s="86"/>
      <c r="I274" s="86"/>
      <c r="J274" s="86"/>
      <c r="K274" s="86"/>
      <c r="L274" s="86"/>
      <c r="M274" s="86"/>
    </row>
    <row r="275" spans="1:14">
      <c r="A275" s="72"/>
      <c r="B275" s="87"/>
      <c r="C275" s="87"/>
      <c r="D275" s="86"/>
      <c r="E275" s="86"/>
      <c r="F275" s="86"/>
      <c r="G275" s="86"/>
      <c r="H275" s="86"/>
      <c r="I275" s="86"/>
      <c r="J275" s="86"/>
      <c r="K275" s="86"/>
      <c r="L275" s="86"/>
      <c r="M275" s="86"/>
    </row>
    <row r="276" spans="1:14">
      <c r="A276" s="72"/>
      <c r="B276" s="87"/>
      <c r="C276" s="87"/>
      <c r="D276" s="87"/>
      <c r="E276" s="86"/>
      <c r="F276" s="86"/>
      <c r="G276" s="86"/>
      <c r="H276" s="86"/>
      <c r="I276" s="86"/>
      <c r="J276" s="86"/>
      <c r="K276" s="86"/>
      <c r="L276" s="86"/>
      <c r="M276" s="86"/>
    </row>
    <row r="277" spans="1:14">
      <c r="A277" s="72"/>
      <c r="B277" s="87"/>
      <c r="C277" s="87"/>
      <c r="D277" s="87"/>
      <c r="E277" s="87"/>
      <c r="F277" s="86"/>
      <c r="G277" s="86"/>
      <c r="H277" s="86"/>
      <c r="I277" s="86"/>
      <c r="J277" s="86"/>
      <c r="K277" s="86"/>
      <c r="L277" s="86"/>
      <c r="M277" s="86"/>
    </row>
    <row r="278" spans="1:14">
      <c r="A278" s="72"/>
      <c r="B278" s="87"/>
      <c r="C278" s="87"/>
      <c r="D278" s="87"/>
      <c r="E278" s="87"/>
      <c r="F278" s="87"/>
      <c r="G278" s="86"/>
      <c r="H278" s="86"/>
      <c r="I278" s="86"/>
      <c r="J278" s="86"/>
      <c r="K278" s="86"/>
      <c r="L278" s="86"/>
      <c r="M278" s="86"/>
    </row>
    <row r="279" spans="1:14">
      <c r="A279" s="72"/>
      <c r="B279" s="87"/>
      <c r="C279" s="87"/>
      <c r="D279" s="87"/>
      <c r="E279" s="87"/>
      <c r="F279" s="87"/>
      <c r="G279" s="87"/>
      <c r="H279" s="86"/>
      <c r="I279" s="86"/>
      <c r="J279" s="86"/>
      <c r="K279" s="86"/>
      <c r="L279" s="86"/>
      <c r="M279" s="86"/>
    </row>
    <row r="280" spans="1:14">
      <c r="A280" s="72"/>
      <c r="B280" s="87"/>
      <c r="C280" s="87"/>
      <c r="D280" s="87"/>
      <c r="E280" s="87"/>
      <c r="F280" s="87"/>
      <c r="G280" s="87"/>
      <c r="H280" s="87"/>
      <c r="I280" s="86"/>
      <c r="J280" s="86"/>
      <c r="K280" s="86"/>
      <c r="L280" s="86"/>
      <c r="M280" s="86"/>
    </row>
    <row r="281" spans="1:14">
      <c r="A281" s="72"/>
      <c r="B281" s="87"/>
      <c r="C281" s="87"/>
      <c r="D281" s="87"/>
      <c r="E281" s="87"/>
      <c r="F281" s="87"/>
      <c r="G281" s="87"/>
      <c r="H281" s="87"/>
      <c r="I281" s="87"/>
      <c r="J281" s="86"/>
      <c r="K281" s="86"/>
      <c r="L281" s="86"/>
      <c r="M281" s="86"/>
    </row>
    <row r="282" spans="1:14">
      <c r="A282" s="72"/>
      <c r="B282" s="87"/>
      <c r="C282" s="87"/>
      <c r="D282" s="87"/>
      <c r="E282" s="87"/>
      <c r="F282" s="87"/>
      <c r="G282" s="87"/>
      <c r="H282" s="87"/>
      <c r="I282" s="87"/>
      <c r="J282" s="87"/>
      <c r="K282" s="86"/>
      <c r="L282" s="86"/>
      <c r="M282" s="86"/>
    </row>
    <row r="283" spans="1:14">
      <c r="A283" s="72"/>
      <c r="B283" s="87"/>
      <c r="C283" s="87"/>
      <c r="D283" s="87"/>
      <c r="E283" s="87"/>
      <c r="F283" s="87"/>
      <c r="G283" s="87"/>
      <c r="H283" s="87"/>
      <c r="I283" s="87"/>
      <c r="J283" s="87"/>
      <c r="K283" s="87"/>
      <c r="L283" s="86"/>
      <c r="M283" s="86"/>
    </row>
    <row r="284" spans="1:14">
      <c r="A284" s="72"/>
      <c r="B284" s="87"/>
      <c r="C284" s="87"/>
      <c r="D284" s="87"/>
      <c r="E284" s="87"/>
      <c r="F284" s="87"/>
      <c r="G284" s="87"/>
      <c r="H284" s="87"/>
      <c r="I284" s="87"/>
      <c r="J284" s="87"/>
      <c r="K284" s="87"/>
      <c r="L284" s="87"/>
      <c r="M284" s="86"/>
    </row>
    <row r="285" spans="1:14">
      <c r="A285" s="72"/>
    </row>
    <row r="287" spans="1:14">
      <c r="A287" s="78"/>
      <c r="B287" s="44"/>
      <c r="C287" s="44"/>
      <c r="D287" s="44"/>
      <c r="E287" s="44"/>
      <c r="F287" s="44"/>
      <c r="G287" s="44"/>
      <c r="H287" s="44"/>
      <c r="I287" s="44"/>
      <c r="J287" s="44"/>
      <c r="K287" s="44"/>
      <c r="L287" s="44"/>
      <c r="M287" s="44"/>
      <c r="N287" s="44"/>
    </row>
    <row r="288" spans="1:14">
      <c r="A288" s="60"/>
      <c r="B288" s="44"/>
      <c r="C288" s="44"/>
      <c r="D288" s="44"/>
      <c r="E288" s="44"/>
      <c r="F288" s="44"/>
      <c r="G288" s="44"/>
      <c r="H288" s="44"/>
      <c r="I288" s="44"/>
      <c r="J288" s="44"/>
      <c r="K288" s="44"/>
      <c r="L288" s="44"/>
      <c r="M288" s="44"/>
      <c r="N288" s="60"/>
    </row>
    <row r="289" spans="1:14">
      <c r="A289" s="72"/>
      <c r="B289" s="44"/>
      <c r="C289" s="44"/>
      <c r="D289" s="44"/>
      <c r="E289" s="44"/>
      <c r="F289" s="44"/>
      <c r="G289" s="44"/>
      <c r="H289" s="44"/>
      <c r="I289" s="44"/>
      <c r="J289" s="44"/>
      <c r="K289" s="44"/>
      <c r="L289" s="44"/>
      <c r="M289" s="44"/>
      <c r="N289" s="44"/>
    </row>
    <row r="290" spans="1:14">
      <c r="A290" s="72"/>
      <c r="B290" s="65"/>
      <c r="C290" s="65"/>
      <c r="D290" s="65"/>
      <c r="E290" s="65"/>
      <c r="F290" s="65"/>
      <c r="G290" s="65"/>
      <c r="H290" s="65"/>
      <c r="I290" s="65"/>
      <c r="J290" s="65"/>
      <c r="K290" s="65"/>
      <c r="L290" s="65"/>
      <c r="M290" s="65"/>
      <c r="N290" s="65"/>
    </row>
    <row r="291" spans="1:14">
      <c r="A291" s="72"/>
      <c r="B291" s="44"/>
      <c r="C291" s="65"/>
      <c r="D291" s="65"/>
      <c r="E291" s="65"/>
      <c r="F291" s="65"/>
      <c r="G291" s="65"/>
      <c r="H291" s="65"/>
      <c r="I291" s="65"/>
      <c r="J291" s="65"/>
      <c r="K291" s="65"/>
      <c r="L291" s="65"/>
      <c r="M291" s="65"/>
      <c r="N291" s="65"/>
    </row>
    <row r="292" spans="1:14">
      <c r="A292" s="72"/>
      <c r="B292" s="44"/>
      <c r="C292" s="44"/>
      <c r="D292" s="65"/>
      <c r="E292" s="65"/>
      <c r="F292" s="65"/>
      <c r="G292" s="65"/>
      <c r="H292" s="65"/>
      <c r="I292" s="65"/>
      <c r="J292" s="65"/>
      <c r="K292" s="65"/>
      <c r="L292" s="65"/>
      <c r="M292" s="65"/>
      <c r="N292" s="65"/>
    </row>
    <row r="293" spans="1:14">
      <c r="A293" s="72"/>
      <c r="B293" s="44"/>
      <c r="C293" s="44"/>
      <c r="D293" s="44"/>
      <c r="E293" s="65"/>
      <c r="F293" s="65"/>
      <c r="G293" s="65"/>
      <c r="H293" s="65"/>
      <c r="I293" s="65"/>
      <c r="J293" s="65"/>
      <c r="K293" s="65"/>
      <c r="L293" s="65"/>
      <c r="M293" s="65"/>
      <c r="N293" s="65"/>
    </row>
    <row r="294" spans="1:14">
      <c r="A294" s="72"/>
      <c r="B294" s="44"/>
      <c r="C294" s="44"/>
      <c r="D294" s="44"/>
      <c r="E294" s="44"/>
      <c r="F294" s="65"/>
      <c r="G294" s="65"/>
      <c r="H294" s="65"/>
      <c r="I294" s="65"/>
      <c r="J294" s="65"/>
      <c r="K294" s="65"/>
      <c r="L294" s="65"/>
      <c r="M294" s="65"/>
      <c r="N294" s="65"/>
    </row>
    <row r="295" spans="1:14">
      <c r="A295" s="72"/>
      <c r="B295" s="44"/>
      <c r="C295" s="44"/>
      <c r="D295" s="44"/>
      <c r="E295" s="44"/>
      <c r="F295" s="44"/>
      <c r="G295" s="65"/>
      <c r="H295" s="65"/>
      <c r="I295" s="65"/>
      <c r="J295" s="65"/>
      <c r="K295" s="65"/>
      <c r="L295" s="65"/>
      <c r="M295" s="65"/>
      <c r="N295" s="65"/>
    </row>
    <row r="296" spans="1:14">
      <c r="A296" s="72"/>
      <c r="B296" s="44"/>
      <c r="C296" s="44"/>
      <c r="D296" s="44"/>
      <c r="E296" s="44"/>
      <c r="F296" s="44"/>
      <c r="G296" s="44"/>
      <c r="H296" s="65"/>
      <c r="I296" s="65"/>
      <c r="J296" s="65"/>
      <c r="K296" s="65"/>
      <c r="L296" s="65"/>
      <c r="M296" s="65"/>
      <c r="N296" s="65"/>
    </row>
    <row r="297" spans="1:14">
      <c r="A297" s="72"/>
      <c r="B297" s="44"/>
      <c r="C297" s="44"/>
      <c r="D297" s="44"/>
      <c r="E297" s="44"/>
      <c r="F297" s="44"/>
      <c r="G297" s="44"/>
      <c r="H297" s="44"/>
      <c r="I297" s="65"/>
      <c r="J297" s="65"/>
      <c r="K297" s="65"/>
      <c r="L297" s="65"/>
      <c r="M297" s="65"/>
      <c r="N297" s="65"/>
    </row>
    <row r="298" spans="1:14">
      <c r="A298" s="72"/>
      <c r="B298" s="44"/>
      <c r="C298" s="44"/>
      <c r="D298" s="44"/>
      <c r="E298" s="44"/>
      <c r="F298" s="44"/>
      <c r="G298" s="44"/>
      <c r="H298" s="44"/>
      <c r="I298" s="44"/>
      <c r="J298" s="65"/>
      <c r="K298" s="65"/>
      <c r="L298" s="65"/>
      <c r="M298" s="65"/>
      <c r="N298" s="65"/>
    </row>
    <row r="299" spans="1:14">
      <c r="A299" s="72"/>
      <c r="B299" s="44"/>
      <c r="C299" s="44"/>
      <c r="D299" s="44"/>
      <c r="E299" s="44"/>
      <c r="F299" s="44"/>
      <c r="G299" s="44"/>
      <c r="H299" s="44"/>
      <c r="I299" s="44"/>
      <c r="J299" s="44"/>
      <c r="K299" s="65"/>
      <c r="L299" s="65"/>
      <c r="M299" s="65"/>
      <c r="N299" s="65"/>
    </row>
    <row r="300" spans="1:14">
      <c r="A300" s="72"/>
      <c r="B300" s="44"/>
      <c r="C300" s="44"/>
      <c r="D300" s="44"/>
      <c r="E300" s="44"/>
      <c r="F300" s="44"/>
      <c r="G300" s="44"/>
      <c r="H300" s="44"/>
      <c r="I300" s="44"/>
      <c r="J300" s="44"/>
      <c r="K300" s="44"/>
      <c r="L300" s="65"/>
      <c r="M300" s="65"/>
      <c r="N300" s="65"/>
    </row>
    <row r="301" spans="1:14">
      <c r="A301" s="72"/>
      <c r="B301" s="44"/>
      <c r="C301" s="44"/>
      <c r="D301" s="44"/>
      <c r="E301" s="44"/>
      <c r="F301" s="44"/>
      <c r="G301" s="44"/>
      <c r="H301" s="44"/>
      <c r="I301" s="44"/>
      <c r="J301" s="44"/>
      <c r="K301" s="44"/>
      <c r="L301" s="44"/>
      <c r="M301" s="65"/>
      <c r="N301" s="65"/>
    </row>
    <row r="302" spans="1:14">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02"/>
  <sheetViews>
    <sheetView zoomScale="80" workbookViewId="0">
      <selection activeCell="A2" sqref="A2"/>
    </sheetView>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21" t="s">
        <v>133</v>
      </c>
      <c r="G1" s="23"/>
      <c r="H1" s="23"/>
      <c r="I1" s="95" t="s">
        <v>134</v>
      </c>
      <c r="O1" s="34"/>
      <c r="P1" s="106" t="s">
        <v>123</v>
      </c>
      <c r="Q1" s="106"/>
      <c r="R1" s="108"/>
      <c r="S1" s="108"/>
      <c r="T1" s="24"/>
      <c r="U1" s="24"/>
      <c r="V1" s="24"/>
      <c r="W1" s="24"/>
      <c r="Z1" s="24"/>
      <c r="AA1" s="24"/>
      <c r="AB1" s="24"/>
      <c r="AC1" s="24"/>
      <c r="AD1" s="24"/>
      <c r="AJ1" s="24"/>
      <c r="AK1" s="24"/>
      <c r="AL1" s="24"/>
      <c r="AM1" s="24"/>
    </row>
    <row r="2" spans="1:39">
      <c r="A2" s="21" t="s">
        <v>148</v>
      </c>
      <c r="D2" s="91" t="s">
        <v>150</v>
      </c>
      <c r="G2" s="23"/>
      <c r="H2" s="23"/>
      <c r="I2" s="95"/>
      <c r="O2" s="34"/>
      <c r="P2" s="106"/>
      <c r="Q2" s="106"/>
      <c r="R2" s="108"/>
      <c r="S2" s="108"/>
      <c r="T2" s="24"/>
      <c r="U2" s="24"/>
      <c r="V2" s="24"/>
      <c r="W2" s="24"/>
      <c r="Z2" s="24"/>
      <c r="AA2" s="24"/>
      <c r="AB2" s="24"/>
      <c r="AC2" s="24"/>
      <c r="AD2" s="24"/>
      <c r="AJ2" s="24"/>
      <c r="AK2" s="24"/>
      <c r="AL2" s="24"/>
      <c r="AM2" s="24"/>
    </row>
    <row r="3" spans="1:39">
      <c r="A3" s="112" t="s">
        <v>130</v>
      </c>
      <c r="B3" s="165" t="s">
        <v>141</v>
      </c>
      <c r="G3" s="23"/>
      <c r="H3" s="23"/>
      <c r="I3" s="168" t="s">
        <v>135</v>
      </c>
      <c r="J3" s="144"/>
      <c r="K3" s="144"/>
      <c r="L3" s="169">
        <f>SUM(L5:L16)</f>
        <v>1.1434912673126465</v>
      </c>
      <c r="M3" s="170" t="s">
        <v>142</v>
      </c>
      <c r="N3" s="171"/>
      <c r="O3" s="172">
        <f>SUM(P5:P16)</f>
        <v>-1.1434912673126465</v>
      </c>
      <c r="P3" s="32"/>
      <c r="Q3" s="142"/>
      <c r="R3" s="108"/>
      <c r="S3" s="108"/>
      <c r="T3" s="24"/>
      <c r="U3" s="24"/>
      <c r="V3" s="24"/>
      <c r="W3" s="24"/>
      <c r="Z3" s="24"/>
      <c r="AA3" s="24"/>
      <c r="AB3" s="24"/>
      <c r="AC3" s="24"/>
      <c r="AD3" s="24"/>
      <c r="AJ3" s="24"/>
      <c r="AK3" s="24"/>
      <c r="AL3" s="24"/>
      <c r="AM3" s="24"/>
    </row>
    <row r="4" spans="1:39">
      <c r="A4" s="112">
        <v>1</v>
      </c>
      <c r="B4" s="166">
        <v>0.2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c r="A5" s="112">
        <f t="shared" ref="A5:A15" si="0">1+A4</f>
        <v>2</v>
      </c>
      <c r="B5" s="166">
        <v>0.1</v>
      </c>
      <c r="G5" s="23"/>
      <c r="H5" s="23"/>
      <c r="I5" s="176">
        <v>1</v>
      </c>
      <c r="J5" s="177">
        <f>C47</f>
        <v>4.3500000000000005</v>
      </c>
      <c r="K5" s="177">
        <f>J5-B$33*B$27</f>
        <v>0.10000000000000053</v>
      </c>
      <c r="L5" s="178">
        <f t="shared" ref="L5:L16" si="1">K5/(1+B$34)^I5</f>
        <v>9.9255583126551389E-2</v>
      </c>
      <c r="M5" s="179">
        <f t="shared" ref="M5:M16" si="2">I5</f>
        <v>1</v>
      </c>
      <c r="N5" s="180">
        <f t="shared" ref="N5:N16" si="3">(B$28-(B4-B$25)*B$23)*B$27</f>
        <v>-4.3500000000000005</v>
      </c>
      <c r="O5" s="177">
        <f t="shared" ref="O5:O16" si="4">N5+(B4-B$24)*B$23*B$27</f>
        <v>-0.10000000000000053</v>
      </c>
      <c r="P5" s="178">
        <f t="shared" ref="P5:P16" si="5">O5/(1+B$34)^M5</f>
        <v>-9.9255583126551389E-2</v>
      </c>
      <c r="Q5" s="106"/>
      <c r="R5" s="108"/>
      <c r="S5" s="108"/>
      <c r="T5" s="24"/>
      <c r="U5" s="24"/>
      <c r="V5" s="24"/>
      <c r="W5" s="24"/>
      <c r="Z5" s="24"/>
      <c r="AA5" s="24"/>
      <c r="AB5" s="24"/>
      <c r="AC5" s="24"/>
      <c r="AD5" s="24"/>
      <c r="AJ5" s="24"/>
      <c r="AK5" s="24"/>
      <c r="AL5" s="24"/>
      <c r="AM5" s="24"/>
    </row>
    <row r="6" spans="1:39">
      <c r="A6" s="112">
        <f t="shared" si="0"/>
        <v>3</v>
      </c>
      <c r="B6" s="166">
        <v>0.05</v>
      </c>
      <c r="G6" s="23"/>
      <c r="H6" s="23"/>
      <c r="I6" s="176">
        <v>2</v>
      </c>
      <c r="J6" s="177">
        <f>D47</f>
        <v>1.8500000000000003</v>
      </c>
      <c r="K6" s="177">
        <f>J6-C$33*B$27</f>
        <v>0.10000000000000009</v>
      </c>
      <c r="L6" s="178">
        <f t="shared" si="1"/>
        <v>9.8516707817916563E-2</v>
      </c>
      <c r="M6" s="179">
        <f t="shared" si="2"/>
        <v>2</v>
      </c>
      <c r="N6" s="180">
        <f t="shared" si="3"/>
        <v>-1.8500000000000003</v>
      </c>
      <c r="O6" s="177">
        <f t="shared" si="4"/>
        <v>-0.10000000000000009</v>
      </c>
      <c r="P6" s="178">
        <f t="shared" si="5"/>
        <v>-9.8516707817916563E-2</v>
      </c>
      <c r="Q6" s="106"/>
      <c r="R6" s="108"/>
      <c r="S6" s="108"/>
      <c r="T6" s="24"/>
      <c r="U6" s="24"/>
      <c r="V6" s="24"/>
      <c r="W6" s="24"/>
      <c r="Z6" s="24"/>
      <c r="AA6" s="24"/>
      <c r="AB6" s="24"/>
      <c r="AC6" s="24"/>
      <c r="AD6" s="24"/>
      <c r="AJ6" s="24"/>
      <c r="AK6" s="24"/>
      <c r="AL6" s="24"/>
      <c r="AM6" s="24"/>
    </row>
    <row r="7" spans="1:39">
      <c r="A7" s="112">
        <f t="shared" si="0"/>
        <v>4</v>
      </c>
      <c r="B7" s="166">
        <v>0</v>
      </c>
      <c r="G7" s="23"/>
      <c r="H7" s="23"/>
      <c r="I7" s="176">
        <v>3</v>
      </c>
      <c r="J7" s="177">
        <f>E47</f>
        <v>0.6</v>
      </c>
      <c r="K7" s="177">
        <f>J7-D$33*B$27</f>
        <v>9.9999999999999867E-2</v>
      </c>
      <c r="L7" s="178">
        <f t="shared" si="1"/>
        <v>9.7783332821753194E-2</v>
      </c>
      <c r="M7" s="179">
        <f t="shared" si="2"/>
        <v>3</v>
      </c>
      <c r="N7" s="180">
        <f t="shared" si="3"/>
        <v>-0.6</v>
      </c>
      <c r="O7" s="177">
        <f t="shared" si="4"/>
        <v>-9.9999999999999867E-2</v>
      </c>
      <c r="P7" s="178">
        <f t="shared" si="5"/>
        <v>-9.7783332821753194E-2</v>
      </c>
      <c r="Q7" s="106"/>
      <c r="R7" s="108"/>
      <c r="S7" s="108"/>
      <c r="T7" s="24"/>
      <c r="U7" s="24"/>
      <c r="V7" s="24"/>
      <c r="W7" s="24"/>
      <c r="Z7" s="24"/>
      <c r="AA7" s="24"/>
      <c r="AB7" s="24"/>
      <c r="AC7" s="24"/>
      <c r="AD7" s="24"/>
      <c r="AJ7" s="24"/>
      <c r="AK7" s="24"/>
      <c r="AL7" s="24"/>
      <c r="AM7" s="24"/>
    </row>
    <row r="8" spans="1:39">
      <c r="A8" s="112">
        <f t="shared" si="0"/>
        <v>5</v>
      </c>
      <c r="B8" s="166">
        <f>-0.05</f>
        <v>-0.05</v>
      </c>
      <c r="G8" s="23"/>
      <c r="H8" s="23"/>
      <c r="I8" s="176">
        <v>4</v>
      </c>
      <c r="J8" s="177">
        <f>F47</f>
        <v>-0.65</v>
      </c>
      <c r="K8" s="177">
        <f>J8-E$33*B$27</f>
        <v>9.9999999999999978E-2</v>
      </c>
      <c r="L8" s="178">
        <f t="shared" si="1"/>
        <v>9.7055417192807233E-2</v>
      </c>
      <c r="M8" s="179">
        <f t="shared" si="2"/>
        <v>4</v>
      </c>
      <c r="N8" s="180">
        <f t="shared" si="3"/>
        <v>0.65</v>
      </c>
      <c r="O8" s="177">
        <f t="shared" si="4"/>
        <v>-9.9999999999999978E-2</v>
      </c>
      <c r="P8" s="178">
        <f t="shared" si="5"/>
        <v>-9.7055417192807233E-2</v>
      </c>
      <c r="Q8" s="106"/>
      <c r="R8" s="108"/>
      <c r="S8" s="108"/>
      <c r="T8" s="24"/>
      <c r="U8" s="24"/>
      <c r="V8" s="24"/>
      <c r="W8" s="24"/>
      <c r="Z8" s="24"/>
      <c r="AA8" s="24"/>
      <c r="AB8" s="24"/>
      <c r="AC8" s="24"/>
      <c r="AD8" s="24"/>
      <c r="AJ8" s="24"/>
      <c r="AK8" s="24"/>
      <c r="AL8" s="24"/>
      <c r="AM8" s="24"/>
    </row>
    <row r="9" spans="1:39">
      <c r="A9" s="112">
        <f t="shared" si="0"/>
        <v>6</v>
      </c>
      <c r="B9" s="166">
        <f>-0.05</f>
        <v>-0.05</v>
      </c>
      <c r="G9" s="23"/>
      <c r="H9" s="23"/>
      <c r="I9" s="176">
        <v>5</v>
      </c>
      <c r="J9" s="177">
        <f>G47</f>
        <v>-1.9000000000000004</v>
      </c>
      <c r="K9" s="177">
        <f>J9-F$33*B$27</f>
        <v>9.9999999999999645E-2</v>
      </c>
      <c r="L9" s="178">
        <f t="shared" si="1"/>
        <v>9.6332920290627205E-2</v>
      </c>
      <c r="M9" s="179">
        <f t="shared" si="2"/>
        <v>5</v>
      </c>
      <c r="N9" s="180">
        <f t="shared" si="3"/>
        <v>1.9000000000000004</v>
      </c>
      <c r="O9" s="177">
        <f t="shared" si="4"/>
        <v>-9.9999999999999645E-2</v>
      </c>
      <c r="P9" s="178">
        <f t="shared" si="5"/>
        <v>-9.6332920290627205E-2</v>
      </c>
      <c r="Q9" s="106"/>
      <c r="R9" s="108"/>
      <c r="S9" s="108"/>
      <c r="T9" s="24"/>
      <c r="U9" s="24"/>
      <c r="V9" s="24"/>
      <c r="W9" s="24"/>
      <c r="Z9" s="24"/>
      <c r="AA9" s="24"/>
      <c r="AB9" s="24"/>
      <c r="AC9" s="24"/>
      <c r="AD9" s="24"/>
      <c r="AJ9" s="24"/>
      <c r="AK9" s="24"/>
      <c r="AL9" s="24"/>
      <c r="AM9" s="24"/>
    </row>
    <row r="10" spans="1:39">
      <c r="A10" s="112">
        <f t="shared" si="0"/>
        <v>7</v>
      </c>
      <c r="B10" s="166">
        <v>0</v>
      </c>
      <c r="G10" s="23"/>
      <c r="H10" s="23"/>
      <c r="I10" s="176">
        <v>6</v>
      </c>
      <c r="J10" s="177">
        <f>H47</f>
        <v>-1.9000000000000004</v>
      </c>
      <c r="K10" s="177">
        <f>J10-G$33*B$27</f>
        <v>9.9999999999999645E-2</v>
      </c>
      <c r="L10" s="178">
        <f t="shared" si="1"/>
        <v>9.5615801777297449E-2</v>
      </c>
      <c r="M10" s="179">
        <f t="shared" si="2"/>
        <v>6</v>
      </c>
      <c r="N10" s="180">
        <f t="shared" si="3"/>
        <v>1.9000000000000004</v>
      </c>
      <c r="O10" s="177">
        <f t="shared" si="4"/>
        <v>-9.9999999999999645E-2</v>
      </c>
      <c r="P10" s="178">
        <f t="shared" si="5"/>
        <v>-9.5615801777297449E-2</v>
      </c>
      <c r="Q10" s="106"/>
      <c r="R10" s="108"/>
      <c r="S10" s="108"/>
      <c r="T10" s="24"/>
      <c r="U10" s="24"/>
      <c r="V10" s="24"/>
      <c r="W10" s="24"/>
      <c r="Z10" s="24"/>
      <c r="AA10" s="24"/>
      <c r="AB10" s="24"/>
      <c r="AC10" s="24"/>
      <c r="AD10" s="24"/>
      <c r="AJ10" s="24"/>
      <c r="AK10" s="24"/>
      <c r="AL10" s="24"/>
      <c r="AM10" s="24"/>
    </row>
    <row r="11" spans="1:39">
      <c r="A11" s="112">
        <f t="shared" si="0"/>
        <v>8</v>
      </c>
      <c r="B11" s="166">
        <v>0.05</v>
      </c>
      <c r="G11" s="23"/>
      <c r="H11" s="23"/>
      <c r="I11" s="176">
        <v>7</v>
      </c>
      <c r="J11" s="177">
        <f>I47</f>
        <v>-0.65</v>
      </c>
      <c r="K11" s="177">
        <f>J11-H$33*B$27</f>
        <v>9.9999999999999978E-2</v>
      </c>
      <c r="L11" s="178">
        <f t="shared" si="1"/>
        <v>9.4904021615183881E-2</v>
      </c>
      <c r="M11" s="179">
        <f t="shared" si="2"/>
        <v>7</v>
      </c>
      <c r="N11" s="180">
        <f t="shared" si="3"/>
        <v>0.65</v>
      </c>
      <c r="O11" s="177">
        <f t="shared" si="4"/>
        <v>-9.9999999999999978E-2</v>
      </c>
      <c r="P11" s="178">
        <f t="shared" si="5"/>
        <v>-9.4904021615183881E-2</v>
      </c>
      <c r="Q11" s="106"/>
      <c r="R11" s="108"/>
      <c r="S11" s="108"/>
      <c r="T11" s="24"/>
      <c r="U11" s="24"/>
      <c r="V11" s="24"/>
      <c r="W11" s="24"/>
      <c r="Z11" s="24"/>
      <c r="AA11" s="24"/>
      <c r="AB11" s="24"/>
      <c r="AC11" s="24"/>
      <c r="AD11" s="24"/>
      <c r="AJ11" s="24"/>
      <c r="AK11" s="24"/>
      <c r="AL11" s="24"/>
      <c r="AM11" s="24"/>
    </row>
    <row r="12" spans="1:39">
      <c r="A12" s="112">
        <f t="shared" si="0"/>
        <v>9</v>
      </c>
      <c r="B12" s="166">
        <v>0.08</v>
      </c>
      <c r="G12" s="23"/>
      <c r="H12" s="23"/>
      <c r="I12" s="176">
        <v>8</v>
      </c>
      <c r="J12" s="177">
        <f>J47</f>
        <v>0.6</v>
      </c>
      <c r="K12" s="177">
        <f>J12-I$33*B$27</f>
        <v>9.9999999999999867E-2</v>
      </c>
      <c r="L12" s="178">
        <f t="shared" si="1"/>
        <v>9.4197540064698534E-2</v>
      </c>
      <c r="M12" s="179">
        <f t="shared" si="2"/>
        <v>8</v>
      </c>
      <c r="N12" s="180">
        <f t="shared" si="3"/>
        <v>-0.6</v>
      </c>
      <c r="O12" s="177">
        <f t="shared" si="4"/>
        <v>-9.9999999999999867E-2</v>
      </c>
      <c r="P12" s="178">
        <f t="shared" si="5"/>
        <v>-9.4197540064698534E-2</v>
      </c>
      <c r="Q12" s="106"/>
      <c r="R12" s="108"/>
      <c r="S12" s="108"/>
      <c r="T12" s="24"/>
      <c r="U12" s="24"/>
      <c r="V12" s="24"/>
      <c r="W12" s="24"/>
      <c r="Z12" s="24"/>
      <c r="AA12" s="24"/>
      <c r="AB12" s="24"/>
      <c r="AC12" s="24"/>
      <c r="AD12" s="24"/>
      <c r="AJ12" s="24"/>
      <c r="AK12" s="24"/>
      <c r="AL12" s="24"/>
      <c r="AM12" s="24"/>
    </row>
    <row r="13" spans="1:39">
      <c r="A13" s="112">
        <f t="shared" si="0"/>
        <v>10</v>
      </c>
      <c r="B13" s="166">
        <v>0.1</v>
      </c>
      <c r="G13" s="23"/>
      <c r="H13" s="23"/>
      <c r="I13" s="176">
        <v>9</v>
      </c>
      <c r="J13" s="177">
        <f>K47</f>
        <v>1.35</v>
      </c>
      <c r="K13" s="177">
        <f>J13-J$33*B$27</f>
        <v>0.10000000000000009</v>
      </c>
      <c r="L13" s="178">
        <f t="shared" si="1"/>
        <v>9.3496317682083122E-2</v>
      </c>
      <c r="M13" s="179">
        <f t="shared" si="2"/>
        <v>9</v>
      </c>
      <c r="N13" s="180">
        <f t="shared" si="3"/>
        <v>-1.35</v>
      </c>
      <c r="O13" s="177">
        <f t="shared" si="4"/>
        <v>-0.10000000000000009</v>
      </c>
      <c r="P13" s="178">
        <f t="shared" si="5"/>
        <v>-9.3496317682083122E-2</v>
      </c>
      <c r="Q13" s="106"/>
      <c r="R13" s="108"/>
      <c r="S13" s="108"/>
      <c r="T13" s="24"/>
      <c r="U13" s="24"/>
      <c r="V13" s="24"/>
      <c r="W13" s="24"/>
      <c r="Z13" s="24"/>
      <c r="AA13" s="24"/>
      <c r="AB13" s="24"/>
      <c r="AC13" s="24"/>
      <c r="AD13" s="24"/>
      <c r="AJ13" s="24"/>
      <c r="AK13" s="24"/>
      <c r="AL13" s="24"/>
      <c r="AM13" s="24"/>
    </row>
    <row r="14" spans="1:39">
      <c r="A14" s="112">
        <f t="shared" si="0"/>
        <v>11</v>
      </c>
      <c r="B14" s="166">
        <v>0.08</v>
      </c>
      <c r="G14" s="23"/>
      <c r="H14" s="23"/>
      <c r="I14" s="176">
        <v>10</v>
      </c>
      <c r="J14" s="177">
        <f>L47</f>
        <v>1.8500000000000003</v>
      </c>
      <c r="K14" s="177">
        <f>J14-K$33*B$27</f>
        <v>0.10000000000000009</v>
      </c>
      <c r="L14" s="178">
        <f t="shared" si="1"/>
        <v>9.2800315317204077E-2</v>
      </c>
      <c r="M14" s="179">
        <f t="shared" si="2"/>
        <v>10</v>
      </c>
      <c r="N14" s="180">
        <f t="shared" si="3"/>
        <v>-1.8500000000000003</v>
      </c>
      <c r="O14" s="177">
        <f t="shared" si="4"/>
        <v>-0.10000000000000009</v>
      </c>
      <c r="P14" s="178">
        <f t="shared" si="5"/>
        <v>-9.2800315317204077E-2</v>
      </c>
      <c r="Q14" s="106"/>
      <c r="R14" s="108"/>
      <c r="S14" s="108"/>
      <c r="T14" s="24"/>
      <c r="U14" s="24"/>
      <c r="V14" s="24"/>
      <c r="W14" s="24"/>
      <c r="Z14" s="24"/>
      <c r="AA14" s="24"/>
      <c r="AB14" s="24"/>
      <c r="AC14" s="24"/>
      <c r="AD14" s="24"/>
      <c r="AJ14" s="24"/>
      <c r="AK14" s="24"/>
      <c r="AL14" s="24"/>
      <c r="AM14" s="24"/>
    </row>
    <row r="15" spans="1:39">
      <c r="A15" s="112">
        <f t="shared" si="0"/>
        <v>12</v>
      </c>
      <c r="B15" s="166">
        <v>0.08</v>
      </c>
      <c r="G15" s="23"/>
      <c r="H15" s="23"/>
      <c r="I15" s="176">
        <v>11</v>
      </c>
      <c r="J15" s="177">
        <f>M47</f>
        <v>1.35</v>
      </c>
      <c r="K15" s="177">
        <f>J15-L$33*B$27</f>
        <v>0.10000000000000009</v>
      </c>
      <c r="L15" s="178">
        <f t="shared" si="1"/>
        <v>9.2109494111368803E-2</v>
      </c>
      <c r="M15" s="179">
        <f t="shared" si="2"/>
        <v>11</v>
      </c>
      <c r="N15" s="180">
        <f t="shared" si="3"/>
        <v>-1.35</v>
      </c>
      <c r="O15" s="177">
        <f t="shared" si="4"/>
        <v>-0.10000000000000009</v>
      </c>
      <c r="P15" s="178">
        <f t="shared" si="5"/>
        <v>-9.2109494111368803E-2</v>
      </c>
      <c r="Q15" s="106"/>
      <c r="R15" s="108"/>
      <c r="S15" s="108"/>
      <c r="T15" s="24"/>
      <c r="U15" s="24"/>
      <c r="V15" s="24"/>
      <c r="W15" s="24"/>
      <c r="Z15" s="24"/>
      <c r="AA15" s="24"/>
      <c r="AB15" s="24"/>
      <c r="AC15" s="24"/>
      <c r="AD15" s="24"/>
      <c r="AJ15" s="24"/>
      <c r="AK15" s="24"/>
      <c r="AL15" s="24"/>
      <c r="AM15" s="24"/>
    </row>
    <row r="16" spans="1:39" ht="16.2" thickBot="1">
      <c r="A16" s="112"/>
      <c r="B16" s="167"/>
      <c r="G16" s="23"/>
      <c r="H16" s="23"/>
      <c r="I16" s="181">
        <v>12</v>
      </c>
      <c r="J16" s="182">
        <f>N47</f>
        <v>1.35</v>
      </c>
      <c r="K16" s="182">
        <f>J16-M$33*B$27</f>
        <v>0.10000000000000009</v>
      </c>
      <c r="L16" s="183">
        <f t="shared" si="1"/>
        <v>9.1423815495155131E-2</v>
      </c>
      <c r="M16" s="144">
        <f t="shared" si="2"/>
        <v>12</v>
      </c>
      <c r="N16" s="177">
        <f t="shared" si="3"/>
        <v>-1.35</v>
      </c>
      <c r="O16" s="177">
        <f t="shared" si="4"/>
        <v>-0.10000000000000009</v>
      </c>
      <c r="P16" s="178">
        <f t="shared" si="5"/>
        <v>-9.1423815495155131E-2</v>
      </c>
      <c r="Q16" s="106"/>
      <c r="R16" s="108"/>
      <c r="S16" s="108"/>
      <c r="T16" s="24"/>
      <c r="U16" s="24"/>
      <c r="V16" s="24"/>
      <c r="W16" s="24"/>
      <c r="Z16" s="24"/>
      <c r="AA16" s="24"/>
      <c r="AB16" s="24"/>
      <c r="AC16" s="24"/>
      <c r="AD16" s="24"/>
      <c r="AJ16" s="24"/>
      <c r="AK16" s="24"/>
      <c r="AL16" s="24"/>
      <c r="AM16" s="24"/>
    </row>
    <row r="17" spans="1:42">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c r="A18" s="114" t="s">
        <v>137</v>
      </c>
      <c r="B18" s="139">
        <f>B89</f>
        <v>1.1434912673126467</v>
      </c>
      <c r="C18" s="32"/>
      <c r="D18" s="32"/>
      <c r="E18" s="32"/>
      <c r="F18" s="32"/>
      <c r="G18" s="33"/>
      <c r="H18" s="36"/>
      <c r="I18" s="186" t="s">
        <v>121</v>
      </c>
      <c r="J18" s="187">
        <f>((-B36)-B28)*B27*(1-1/(1+B34)^12)/B34+B27-B27/(1+B34)^12</f>
        <v>1.1434912673126689</v>
      </c>
      <c r="K18" s="119"/>
      <c r="L18" s="119"/>
      <c r="M18" s="118" t="s">
        <v>122</v>
      </c>
      <c r="N18" s="140">
        <f>(B28+(B36))*B27*(1-1/(1+B34)^12)/B34-B27+B27/(1+B34)^12</f>
        <v>-1.1434912673126689</v>
      </c>
      <c r="O18" s="188"/>
      <c r="P18" s="189"/>
      <c r="Q18" s="106"/>
      <c r="R18" s="108"/>
      <c r="S18" s="108"/>
      <c r="T18" s="24"/>
      <c r="U18" s="24"/>
      <c r="V18" s="24"/>
      <c r="W18" s="24"/>
      <c r="Z18" s="24"/>
      <c r="AA18" s="24"/>
      <c r="AB18" s="24"/>
      <c r="AC18" s="24"/>
      <c r="AD18" s="24"/>
      <c r="AJ18" s="24"/>
      <c r="AK18" s="24"/>
      <c r="AL18" s="24"/>
      <c r="AM18" s="24"/>
    </row>
    <row r="19" spans="1:42">
      <c r="A19" s="114" t="s">
        <v>139</v>
      </c>
      <c r="B19" s="139">
        <f>L3</f>
        <v>1.1434912673126465</v>
      </c>
      <c r="C19" s="32"/>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c r="A20" s="114" t="s">
        <v>140</v>
      </c>
      <c r="B20" s="143">
        <f>((-B36)-B28)*B27*(1-1/(1+B34)^12)/B34+B27-B27/(1+B34)^12</f>
        <v>1.1434912673126689</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2" thickBot="1">
      <c r="A21" s="147" t="s">
        <v>144</v>
      </c>
      <c r="B21" s="198">
        <f>AVERAGE(C47:N47)</f>
        <v>0.68333333333333324</v>
      </c>
      <c r="C21" s="42"/>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2"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2" thickBot="1">
      <c r="A25" s="89" t="s">
        <v>102</v>
      </c>
      <c r="B25" s="150">
        <f>0.05</f>
        <v>0.05</v>
      </c>
      <c r="C25" s="200" t="s">
        <v>154</v>
      </c>
      <c r="D25" s="201"/>
      <c r="E25" s="202">
        <f>(AVERAGE(B4:B15)-B25)*B23</f>
        <v>8.333333333333335E-4</v>
      </c>
      <c r="I25" s="23"/>
      <c r="J25" s="24"/>
      <c r="O25" s="34"/>
      <c r="P25" s="106"/>
      <c r="Q25" s="106"/>
      <c r="R25" s="108"/>
      <c r="S25" s="108"/>
      <c r="T25" s="24"/>
      <c r="U25" s="24"/>
      <c r="V25" s="24"/>
      <c r="W25" s="24"/>
      <c r="Z25" s="24"/>
      <c r="AA25" s="24"/>
      <c r="AB25" s="24"/>
      <c r="AC25" s="24"/>
      <c r="AD25" s="24"/>
      <c r="AJ25" s="24"/>
      <c r="AK25" s="24"/>
      <c r="AL25" s="24"/>
      <c r="AM25" s="24"/>
    </row>
    <row r="26" spans="1:42">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2" thickBot="1">
      <c r="A28" s="153" t="s">
        <v>104</v>
      </c>
      <c r="B28" s="154">
        <f>-0.006</f>
        <v>-6.0000000000000001E-3</v>
      </c>
      <c r="C28" s="110" t="s">
        <v>146</v>
      </c>
      <c r="I28" s="23"/>
      <c r="O28" s="34"/>
      <c r="P28" s="34"/>
      <c r="Q28" s="34"/>
      <c r="R28" s="34"/>
      <c r="S28" s="34"/>
      <c r="T28" s="24"/>
      <c r="U28" s="24"/>
      <c r="V28" s="24"/>
      <c r="W28" s="24"/>
      <c r="Z28" s="24"/>
      <c r="AA28" s="24"/>
      <c r="AB28" s="24"/>
      <c r="AC28" s="24"/>
      <c r="AD28" s="24"/>
      <c r="AJ28" s="24"/>
      <c r="AK28" s="24"/>
      <c r="AL28" s="24"/>
      <c r="AM28" s="24"/>
    </row>
    <row r="29" spans="1:42">
      <c r="A29" s="43"/>
      <c r="B29" s="155"/>
      <c r="I29" s="23"/>
      <c r="O29" s="34"/>
      <c r="P29" s="34"/>
      <c r="Q29" s="34"/>
      <c r="R29" s="34"/>
      <c r="S29" s="34"/>
      <c r="T29" s="24"/>
      <c r="U29" s="24"/>
      <c r="V29" s="24"/>
      <c r="W29" s="24"/>
      <c r="Z29" s="24"/>
      <c r="AA29" s="24"/>
      <c r="AB29" s="24"/>
      <c r="AC29" s="24"/>
      <c r="AD29" s="24"/>
      <c r="AJ29" s="24"/>
      <c r="AK29" s="24"/>
      <c r="AL29" s="24"/>
      <c r="AM29" s="24"/>
    </row>
    <row r="30" spans="1:42">
      <c r="A30" s="91" t="s">
        <v>128</v>
      </c>
      <c r="B30" s="22">
        <v>0</v>
      </c>
      <c r="C30" s="22">
        <v>1</v>
      </c>
      <c r="D30" s="22">
        <v>2</v>
      </c>
      <c r="E30" s="22">
        <v>3</v>
      </c>
      <c r="F30" s="22">
        <v>4</v>
      </c>
      <c r="G30" s="22">
        <v>5</v>
      </c>
      <c r="H30" s="22">
        <v>6</v>
      </c>
      <c r="I30" s="24">
        <v>7</v>
      </c>
      <c r="J30" s="22">
        <v>8</v>
      </c>
      <c r="K30" s="22">
        <v>9</v>
      </c>
      <c r="L30" s="22">
        <v>10</v>
      </c>
      <c r="M30" s="22">
        <v>11</v>
      </c>
      <c r="N30" s="37"/>
      <c r="P30" s="22"/>
      <c r="T30" s="24"/>
      <c r="U30" s="24"/>
      <c r="V30" s="24"/>
      <c r="W30" s="24"/>
      <c r="Z30" s="24"/>
      <c r="AA30" s="24"/>
      <c r="AB30" s="24"/>
      <c r="AC30" s="24"/>
      <c r="AD30" s="24"/>
      <c r="AE30" s="37"/>
      <c r="AF30" s="37"/>
      <c r="AG30" s="37"/>
      <c r="AH30" s="37"/>
      <c r="AI30" s="37"/>
      <c r="AJ30" s="24"/>
      <c r="AK30" s="24"/>
      <c r="AL30" s="24"/>
      <c r="AM30" s="24"/>
    </row>
    <row r="31" spans="1:42">
      <c r="A31" s="89" t="s">
        <v>101</v>
      </c>
      <c r="B31" s="35">
        <f>B4</f>
        <v>0.2</v>
      </c>
      <c r="C31" s="111">
        <f>B5</f>
        <v>0.1</v>
      </c>
      <c r="D31" s="111">
        <f>B6</f>
        <v>0.05</v>
      </c>
      <c r="E31" s="111">
        <f>B7</f>
        <v>0</v>
      </c>
      <c r="F31" s="111">
        <f>B8</f>
        <v>-0.05</v>
      </c>
      <c r="G31" s="111">
        <f>B9</f>
        <v>-0.05</v>
      </c>
      <c r="H31" s="111">
        <f>B10</f>
        <v>0</v>
      </c>
      <c r="I31" s="111">
        <f>B11</f>
        <v>0.05</v>
      </c>
      <c r="J31" s="111">
        <f>B12</f>
        <v>0.08</v>
      </c>
      <c r="K31" s="111">
        <f>B13</f>
        <v>0.1</v>
      </c>
      <c r="L31" s="111">
        <f>B14</f>
        <v>0.08</v>
      </c>
      <c r="M31" s="111">
        <f>B15</f>
        <v>0.08</v>
      </c>
      <c r="N31" s="133"/>
      <c r="P31" s="22"/>
      <c r="T31" s="24"/>
      <c r="U31" s="24"/>
      <c r="V31" s="24"/>
      <c r="W31" s="24"/>
      <c r="Z31" s="24"/>
      <c r="AA31" s="24"/>
      <c r="AB31" s="24"/>
      <c r="AC31" s="24"/>
      <c r="AD31" s="24"/>
      <c r="AE31" s="37"/>
      <c r="AF31" s="37"/>
      <c r="AG31" s="37"/>
      <c r="AH31" s="37"/>
      <c r="AI31" s="37"/>
      <c r="AJ31" s="24"/>
      <c r="AK31" s="24"/>
      <c r="AL31" s="24"/>
      <c r="AM31" s="24"/>
    </row>
    <row r="32" spans="1:42" s="37" customFormat="1">
      <c r="A32" s="116" t="s">
        <v>132</v>
      </c>
      <c r="B32" s="32"/>
      <c r="C32" s="32"/>
      <c r="D32" s="32"/>
      <c r="E32" s="33"/>
      <c r="F32" s="33"/>
      <c r="G32" s="115"/>
      <c r="H32" s="115"/>
      <c r="I32" s="32"/>
      <c r="J32" s="115"/>
      <c r="K32" s="115"/>
      <c r="L32" s="115"/>
      <c r="M32" s="115"/>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53" s="37" customFormat="1">
      <c r="A33" s="120" t="s">
        <v>98</v>
      </c>
      <c r="B33" s="33">
        <f t="shared" ref="B33:M33" si="6">B35-B34</f>
        <v>4.2500000000000003E-2</v>
      </c>
      <c r="C33" s="33">
        <f t="shared" si="6"/>
        <v>1.7500000000000002E-2</v>
      </c>
      <c r="D33" s="33">
        <f t="shared" si="6"/>
        <v>5.000000000000001E-3</v>
      </c>
      <c r="E33" s="33">
        <f t="shared" si="6"/>
        <v>-7.4999999999999997E-3</v>
      </c>
      <c r="F33" s="33">
        <f t="shared" si="6"/>
        <v>-0.02</v>
      </c>
      <c r="G33" s="33">
        <f t="shared" si="6"/>
        <v>-0.02</v>
      </c>
      <c r="H33" s="33">
        <f t="shared" si="6"/>
        <v>-7.4999999999999997E-3</v>
      </c>
      <c r="I33" s="33">
        <f t="shared" si="6"/>
        <v>5.000000000000001E-3</v>
      </c>
      <c r="J33" s="33">
        <f t="shared" si="6"/>
        <v>1.2500000000000001E-2</v>
      </c>
      <c r="K33" s="33">
        <f t="shared" si="6"/>
        <v>1.7500000000000002E-2</v>
      </c>
      <c r="L33" s="33">
        <f t="shared" si="6"/>
        <v>1.2500000000000001E-2</v>
      </c>
      <c r="M33" s="33">
        <f t="shared" si="6"/>
        <v>1.2500000000000001E-2</v>
      </c>
      <c r="N33" s="23"/>
      <c r="O33" s="24"/>
      <c r="P33" s="113"/>
      <c r="Q33" s="107"/>
      <c r="R33" s="109"/>
      <c r="S33" s="109"/>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53" s="37" customFormat="1">
      <c r="A34" s="32" t="s">
        <v>77</v>
      </c>
      <c r="B34" s="33">
        <f t="shared" ref="B34:M34" si="7">$B24*$B23</f>
        <v>7.4999999999999997E-3</v>
      </c>
      <c r="C34" s="33">
        <f t="shared" si="7"/>
        <v>7.4999999999999997E-3</v>
      </c>
      <c r="D34" s="33">
        <f t="shared" si="7"/>
        <v>7.4999999999999997E-3</v>
      </c>
      <c r="E34" s="33">
        <f t="shared" si="7"/>
        <v>7.4999999999999997E-3</v>
      </c>
      <c r="F34" s="33">
        <f t="shared" si="7"/>
        <v>7.4999999999999997E-3</v>
      </c>
      <c r="G34" s="33">
        <f t="shared" si="7"/>
        <v>7.4999999999999997E-3</v>
      </c>
      <c r="H34" s="33">
        <f t="shared" si="7"/>
        <v>7.4999999999999997E-3</v>
      </c>
      <c r="I34" s="33">
        <f t="shared" si="7"/>
        <v>7.4999999999999997E-3</v>
      </c>
      <c r="J34" s="33">
        <f t="shared" si="7"/>
        <v>7.4999999999999997E-3</v>
      </c>
      <c r="K34" s="33">
        <f t="shared" si="7"/>
        <v>7.4999999999999997E-3</v>
      </c>
      <c r="L34" s="33">
        <f t="shared" si="7"/>
        <v>7.4999999999999997E-3</v>
      </c>
      <c r="M34" s="33">
        <f t="shared" si="7"/>
        <v>7.4999999999999997E-3</v>
      </c>
      <c r="N34" s="23"/>
      <c r="O34" s="24"/>
      <c r="P34" s="113"/>
      <c r="Q34" s="107"/>
      <c r="R34" s="109"/>
      <c r="S34" s="109"/>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53" s="37" customFormat="1">
      <c r="A35" s="32" t="s">
        <v>78</v>
      </c>
      <c r="B35" s="33">
        <f t="shared" ref="B35:M35" si="8">B31*$B23</f>
        <v>0.05</v>
      </c>
      <c r="C35" s="33">
        <f t="shared" si="8"/>
        <v>2.5000000000000001E-2</v>
      </c>
      <c r="D35" s="33">
        <f t="shared" si="8"/>
        <v>1.2500000000000001E-2</v>
      </c>
      <c r="E35" s="33">
        <f t="shared" si="8"/>
        <v>0</v>
      </c>
      <c r="F35" s="33">
        <f t="shared" si="8"/>
        <v>-1.2500000000000001E-2</v>
      </c>
      <c r="G35" s="33">
        <f t="shared" si="8"/>
        <v>-1.2500000000000001E-2</v>
      </c>
      <c r="H35" s="33">
        <f t="shared" si="8"/>
        <v>0</v>
      </c>
      <c r="I35" s="33">
        <f t="shared" si="8"/>
        <v>1.2500000000000001E-2</v>
      </c>
      <c r="J35" s="33">
        <f t="shared" si="8"/>
        <v>0.02</v>
      </c>
      <c r="K35" s="33">
        <f t="shared" si="8"/>
        <v>2.5000000000000001E-2</v>
      </c>
      <c r="L35" s="33">
        <f t="shared" si="8"/>
        <v>0.02</v>
      </c>
      <c r="M35" s="33">
        <f t="shared" si="8"/>
        <v>0.02</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53" s="37" customFormat="1">
      <c r="A36" s="32" t="s">
        <v>79</v>
      </c>
      <c r="B36" s="33">
        <f t="shared" ref="B36:M36" si="9">$B25*$B23</f>
        <v>1.2500000000000001E-2</v>
      </c>
      <c r="C36" s="33">
        <f t="shared" si="9"/>
        <v>1.2500000000000001E-2</v>
      </c>
      <c r="D36" s="33">
        <f t="shared" si="9"/>
        <v>1.2500000000000001E-2</v>
      </c>
      <c r="E36" s="33">
        <f t="shared" si="9"/>
        <v>1.2500000000000001E-2</v>
      </c>
      <c r="F36" s="33">
        <f t="shared" si="9"/>
        <v>1.2500000000000001E-2</v>
      </c>
      <c r="G36" s="33">
        <f t="shared" si="9"/>
        <v>1.2500000000000001E-2</v>
      </c>
      <c r="H36" s="33">
        <f t="shared" si="9"/>
        <v>1.2500000000000001E-2</v>
      </c>
      <c r="I36" s="33">
        <f t="shared" si="9"/>
        <v>1.2500000000000001E-2</v>
      </c>
      <c r="J36" s="33">
        <f t="shared" si="9"/>
        <v>1.2500000000000001E-2</v>
      </c>
      <c r="K36" s="33">
        <f t="shared" si="9"/>
        <v>1.2500000000000001E-2</v>
      </c>
      <c r="L36" s="33">
        <f t="shared" si="9"/>
        <v>1.2500000000000001E-2</v>
      </c>
      <c r="M36" s="33">
        <f t="shared" si="9"/>
        <v>1.2500000000000001E-2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53" s="37" customFormat="1">
      <c r="A37" s="32" t="s">
        <v>81</v>
      </c>
      <c r="B37" s="33">
        <f t="shared" ref="B37:M37" si="10">$B26*SQRT($B23)</f>
        <v>0.05</v>
      </c>
      <c r="C37" s="33">
        <f t="shared" si="10"/>
        <v>0.05</v>
      </c>
      <c r="D37" s="33">
        <f t="shared" si="10"/>
        <v>0.05</v>
      </c>
      <c r="E37" s="33">
        <f t="shared" si="10"/>
        <v>0.05</v>
      </c>
      <c r="F37" s="33">
        <f t="shared" si="10"/>
        <v>0.05</v>
      </c>
      <c r="G37" s="33">
        <f t="shared" si="10"/>
        <v>0.05</v>
      </c>
      <c r="H37" s="33">
        <f t="shared" si="10"/>
        <v>0.05</v>
      </c>
      <c r="I37" s="33">
        <f t="shared" si="10"/>
        <v>0.05</v>
      </c>
      <c r="J37" s="33">
        <f t="shared" si="10"/>
        <v>0.05</v>
      </c>
      <c r="K37" s="33">
        <f t="shared" si="10"/>
        <v>0.05</v>
      </c>
      <c r="L37" s="33">
        <f t="shared" si="10"/>
        <v>0.05</v>
      </c>
      <c r="M37" s="33">
        <f t="shared" si="10"/>
        <v>0.05</v>
      </c>
      <c r="N37" s="23"/>
      <c r="O37" s="24"/>
      <c r="P37" s="113"/>
      <c r="Q37" s="107"/>
      <c r="R37" s="109"/>
      <c r="S37" s="109"/>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53" s="37" customFormat="1">
      <c r="A38" s="32" t="s">
        <v>80</v>
      </c>
      <c r="B38" s="33">
        <f t="shared" ref="B38:M38" si="11">B35-B36</f>
        <v>3.7500000000000006E-2</v>
      </c>
      <c r="C38" s="33">
        <f t="shared" si="11"/>
        <v>1.2500000000000001E-2</v>
      </c>
      <c r="D38" s="33">
        <f t="shared" si="11"/>
        <v>0</v>
      </c>
      <c r="E38" s="33">
        <f t="shared" si="11"/>
        <v>-1.2500000000000001E-2</v>
      </c>
      <c r="F38" s="33">
        <f t="shared" si="11"/>
        <v>-2.5000000000000001E-2</v>
      </c>
      <c r="G38" s="33">
        <f t="shared" si="11"/>
        <v>-2.5000000000000001E-2</v>
      </c>
      <c r="H38" s="33">
        <f t="shared" si="11"/>
        <v>-1.2500000000000001E-2</v>
      </c>
      <c r="I38" s="33">
        <f t="shared" si="11"/>
        <v>0</v>
      </c>
      <c r="J38" s="33">
        <f t="shared" si="11"/>
        <v>7.4999999999999997E-3</v>
      </c>
      <c r="K38" s="33">
        <f t="shared" si="11"/>
        <v>1.2500000000000001E-2</v>
      </c>
      <c r="L38" s="33">
        <f t="shared" si="11"/>
        <v>7.4999999999999997E-3</v>
      </c>
      <c r="M38" s="33">
        <f t="shared" si="11"/>
        <v>7.4999999999999997E-3</v>
      </c>
      <c r="N38" s="23"/>
      <c r="O38" s="24"/>
      <c r="P38" s="113"/>
      <c r="Q38" s="107"/>
      <c r="R38" s="109"/>
      <c r="S38" s="109"/>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53" s="37" customFormat="1">
      <c r="A39" s="32" t="s">
        <v>82</v>
      </c>
      <c r="B39" s="39">
        <f t="shared" ref="B39:M39" si="12">((1+B35)-1/(1+B37))/((1+B37)-1/(1+B37))</f>
        <v>1</v>
      </c>
      <c r="C39" s="39">
        <f t="shared" si="12"/>
        <v>0.74390243902438913</v>
      </c>
      <c r="D39" s="39">
        <f t="shared" si="12"/>
        <v>0.6158536585365848</v>
      </c>
      <c r="E39" s="39">
        <f t="shared" si="12"/>
        <v>0.48780487804878053</v>
      </c>
      <c r="F39" s="39">
        <f t="shared" si="12"/>
        <v>0.35975609756097626</v>
      </c>
      <c r="G39" s="39">
        <f t="shared" si="12"/>
        <v>0.35975609756097626</v>
      </c>
      <c r="H39" s="39">
        <f t="shared" si="12"/>
        <v>0.48780487804878053</v>
      </c>
      <c r="I39" s="39">
        <f t="shared" si="12"/>
        <v>0.6158536585365848</v>
      </c>
      <c r="J39" s="39">
        <f t="shared" si="12"/>
        <v>0.69268292682926835</v>
      </c>
      <c r="K39" s="39">
        <f t="shared" si="12"/>
        <v>0.74390243902438913</v>
      </c>
      <c r="L39" s="39">
        <f t="shared" si="12"/>
        <v>0.69268292682926835</v>
      </c>
      <c r="M39" s="39">
        <f t="shared" si="12"/>
        <v>0.69268292682926835</v>
      </c>
      <c r="N39" s="38"/>
      <c r="O39" s="24"/>
      <c r="P39" s="113"/>
      <c r="Q39" s="107"/>
      <c r="R39" s="109"/>
      <c r="S39" s="109"/>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53" s="37" customFormat="1">
      <c r="A40" s="122" t="s">
        <v>83</v>
      </c>
      <c r="B40" s="41">
        <f t="shared" ref="B40:M40" si="13">(1+B37)</f>
        <v>1.05</v>
      </c>
      <c r="C40" s="41">
        <f t="shared" si="13"/>
        <v>1.05</v>
      </c>
      <c r="D40" s="41">
        <f t="shared" si="13"/>
        <v>1.05</v>
      </c>
      <c r="E40" s="41">
        <f t="shared" si="13"/>
        <v>1.05</v>
      </c>
      <c r="F40" s="41">
        <f t="shared" si="13"/>
        <v>1.05</v>
      </c>
      <c r="G40" s="41">
        <f t="shared" si="13"/>
        <v>1.05</v>
      </c>
      <c r="H40" s="41">
        <f t="shared" si="13"/>
        <v>1.05</v>
      </c>
      <c r="I40" s="41">
        <f t="shared" si="13"/>
        <v>1.05</v>
      </c>
      <c r="J40" s="41">
        <f t="shared" si="13"/>
        <v>1.05</v>
      </c>
      <c r="K40" s="41">
        <f t="shared" si="13"/>
        <v>1.05</v>
      </c>
      <c r="L40" s="41">
        <f t="shared" si="13"/>
        <v>1.05</v>
      </c>
      <c r="M40" s="41">
        <f t="shared" si="13"/>
        <v>1.05</v>
      </c>
      <c r="N40" s="134"/>
      <c r="O40" s="24"/>
      <c r="P40" s="113"/>
      <c r="Q40" s="107"/>
      <c r="R40" s="109"/>
      <c r="S40" s="109"/>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53" s="37" customFormat="1">
      <c r="A41" s="122" t="s">
        <v>84</v>
      </c>
      <c r="B41" s="41">
        <f t="shared" ref="B41:M41" si="14">1/B40</f>
        <v>0.95238095238095233</v>
      </c>
      <c r="C41" s="41">
        <f t="shared" si="14"/>
        <v>0.95238095238095233</v>
      </c>
      <c r="D41" s="41">
        <f t="shared" si="14"/>
        <v>0.95238095238095233</v>
      </c>
      <c r="E41" s="41">
        <f t="shared" si="14"/>
        <v>0.95238095238095233</v>
      </c>
      <c r="F41" s="41">
        <f t="shared" si="14"/>
        <v>0.95238095238095233</v>
      </c>
      <c r="G41" s="41">
        <f t="shared" si="14"/>
        <v>0.95238095238095233</v>
      </c>
      <c r="H41" s="41">
        <f t="shared" si="14"/>
        <v>0.95238095238095233</v>
      </c>
      <c r="I41" s="41">
        <f t="shared" si="14"/>
        <v>0.95238095238095233</v>
      </c>
      <c r="J41" s="41">
        <f t="shared" si="14"/>
        <v>0.95238095238095233</v>
      </c>
      <c r="K41" s="41">
        <f t="shared" si="14"/>
        <v>0.95238095238095233</v>
      </c>
      <c r="L41" s="41">
        <f t="shared" si="14"/>
        <v>0.95238095238095233</v>
      </c>
      <c r="M41" s="41">
        <f t="shared" si="14"/>
        <v>0.95238095238095233</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53" s="37" customFormat="1">
      <c r="A42" s="123" t="s">
        <v>89</v>
      </c>
      <c r="B42" s="125">
        <f t="shared" ref="B42:M42" si="15">(1+B37)/(1+B36)-1</f>
        <v>3.7037037037037202E-2</v>
      </c>
      <c r="C42" s="125">
        <f t="shared" si="15"/>
        <v>3.7037037037037202E-2</v>
      </c>
      <c r="D42" s="125">
        <f t="shared" si="15"/>
        <v>3.7037037037037202E-2</v>
      </c>
      <c r="E42" s="125">
        <f t="shared" si="15"/>
        <v>3.7037037037037202E-2</v>
      </c>
      <c r="F42" s="125">
        <f t="shared" si="15"/>
        <v>3.7037037037037202E-2</v>
      </c>
      <c r="G42" s="125">
        <f t="shared" si="15"/>
        <v>3.7037037037037202E-2</v>
      </c>
      <c r="H42" s="125">
        <f t="shared" si="15"/>
        <v>3.7037037037037202E-2</v>
      </c>
      <c r="I42" s="125">
        <f t="shared" si="15"/>
        <v>3.7037037037037202E-2</v>
      </c>
      <c r="J42" s="125">
        <f t="shared" si="15"/>
        <v>3.7037037037037202E-2</v>
      </c>
      <c r="K42" s="125">
        <f t="shared" si="15"/>
        <v>3.7037037037037202E-2</v>
      </c>
      <c r="L42" s="125">
        <f t="shared" si="15"/>
        <v>3.7037037037037202E-2</v>
      </c>
      <c r="M42" s="125">
        <f t="shared" si="15"/>
        <v>3.7037037037037202E-2</v>
      </c>
      <c r="N42" s="135"/>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53" s="37" customFormat="1">
      <c r="A43" s="124" t="s">
        <v>90</v>
      </c>
      <c r="B43" s="125">
        <f t="shared" ref="B43:M43" si="16">1/(1+B37)/(1+B36)-1</f>
        <v>-5.9376837154614948E-2</v>
      </c>
      <c r="C43" s="125">
        <f t="shared" si="16"/>
        <v>-5.9376837154614948E-2</v>
      </c>
      <c r="D43" s="125">
        <f t="shared" si="16"/>
        <v>-5.9376837154614948E-2</v>
      </c>
      <c r="E43" s="125">
        <f t="shared" si="16"/>
        <v>-5.9376837154614948E-2</v>
      </c>
      <c r="F43" s="125">
        <f t="shared" si="16"/>
        <v>-5.9376837154614948E-2</v>
      </c>
      <c r="G43" s="125">
        <f t="shared" si="16"/>
        <v>-5.9376837154614948E-2</v>
      </c>
      <c r="H43" s="125">
        <f t="shared" si="16"/>
        <v>-5.9376837154614948E-2</v>
      </c>
      <c r="I43" s="125">
        <f t="shared" si="16"/>
        <v>-5.9376837154614948E-2</v>
      </c>
      <c r="J43" s="125">
        <f t="shared" si="16"/>
        <v>-5.9376837154614948E-2</v>
      </c>
      <c r="K43" s="125">
        <f t="shared" si="16"/>
        <v>-5.9376837154614948E-2</v>
      </c>
      <c r="L43" s="125">
        <f t="shared" si="16"/>
        <v>-5.9376837154614948E-2</v>
      </c>
      <c r="M43" s="125">
        <f t="shared" si="16"/>
        <v>-5.9376837154614948E-2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53" s="37" customFormat="1">
      <c r="A44" s="94" t="s">
        <v>99</v>
      </c>
      <c r="B44" s="126">
        <f t="shared" ref="B44:M44" si="17">(B42-$B28)*$B27</f>
        <v>4.3037037037037198</v>
      </c>
      <c r="C44" s="126">
        <f t="shared" si="17"/>
        <v>4.3037037037037198</v>
      </c>
      <c r="D44" s="126">
        <f t="shared" si="17"/>
        <v>4.3037037037037198</v>
      </c>
      <c r="E44" s="126">
        <f t="shared" si="17"/>
        <v>4.3037037037037198</v>
      </c>
      <c r="F44" s="126">
        <f t="shared" si="17"/>
        <v>4.3037037037037198</v>
      </c>
      <c r="G44" s="126">
        <f t="shared" si="17"/>
        <v>4.3037037037037198</v>
      </c>
      <c r="H44" s="126">
        <f t="shared" si="17"/>
        <v>4.3037037037037198</v>
      </c>
      <c r="I44" s="126">
        <f t="shared" si="17"/>
        <v>4.3037037037037198</v>
      </c>
      <c r="J44" s="126">
        <f t="shared" si="17"/>
        <v>4.3037037037037198</v>
      </c>
      <c r="K44" s="126">
        <f t="shared" si="17"/>
        <v>4.3037037037037198</v>
      </c>
      <c r="L44" s="126">
        <f t="shared" si="17"/>
        <v>4.3037037037037198</v>
      </c>
      <c r="M44" s="126">
        <f t="shared" si="17"/>
        <v>4.3037037037037198</v>
      </c>
      <c r="N44" s="136"/>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53" s="37" customFormat="1">
      <c r="A45" s="121" t="s">
        <v>100</v>
      </c>
      <c r="B45" s="127">
        <f t="shared" ref="B45:M45" si="18">(B43-$B28)*$B27</f>
        <v>-5.3376837154614947</v>
      </c>
      <c r="C45" s="127">
        <f t="shared" si="18"/>
        <v>-5.3376837154614947</v>
      </c>
      <c r="D45" s="127">
        <f t="shared" si="18"/>
        <v>-5.3376837154614947</v>
      </c>
      <c r="E45" s="127">
        <f t="shared" si="18"/>
        <v>-5.3376837154614947</v>
      </c>
      <c r="F45" s="127">
        <f t="shared" si="18"/>
        <v>-5.3376837154614947</v>
      </c>
      <c r="G45" s="127">
        <f t="shared" si="18"/>
        <v>-5.3376837154614947</v>
      </c>
      <c r="H45" s="127">
        <f t="shared" si="18"/>
        <v>-5.3376837154614947</v>
      </c>
      <c r="I45" s="127">
        <f t="shared" si="18"/>
        <v>-5.3376837154614947</v>
      </c>
      <c r="J45" s="127">
        <f t="shared" si="18"/>
        <v>-5.3376837154614947</v>
      </c>
      <c r="K45" s="127">
        <f t="shared" si="18"/>
        <v>-5.3376837154614947</v>
      </c>
      <c r="L45" s="127">
        <f t="shared" si="18"/>
        <v>-5.3376837154614947</v>
      </c>
      <c r="M45" s="127">
        <f t="shared" si="18"/>
        <v>-5.3376837154614947</v>
      </c>
      <c r="N45" s="137"/>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53">
      <c r="A46" s="60" t="s">
        <v>128</v>
      </c>
      <c r="B46" s="44">
        <v>0</v>
      </c>
      <c r="C46" s="44">
        <v>1</v>
      </c>
      <c r="D46" s="44">
        <v>2</v>
      </c>
      <c r="E46" s="44">
        <v>3</v>
      </c>
      <c r="F46" s="44">
        <v>4</v>
      </c>
      <c r="G46" s="44">
        <v>5</v>
      </c>
      <c r="H46" s="44">
        <v>6</v>
      </c>
      <c r="I46" s="44">
        <v>7</v>
      </c>
      <c r="J46" s="44">
        <v>8</v>
      </c>
      <c r="K46" s="44">
        <v>9</v>
      </c>
      <c r="L46" s="44">
        <v>10</v>
      </c>
      <c r="M46" s="44">
        <v>11</v>
      </c>
      <c r="N46" s="44">
        <v>12</v>
      </c>
      <c r="O46" s="44"/>
      <c r="Q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53">
      <c r="B47" s="45" t="s">
        <v>97</v>
      </c>
      <c r="C47" s="73">
        <f t="shared" ref="C47:N47" si="19">(B38-$B28)*$B27</f>
        <v>4.3500000000000005</v>
      </c>
      <c r="D47" s="73">
        <f t="shared" si="19"/>
        <v>1.8500000000000003</v>
      </c>
      <c r="E47" s="73">
        <f t="shared" si="19"/>
        <v>0.6</v>
      </c>
      <c r="F47" s="73">
        <f t="shared" si="19"/>
        <v>-0.65</v>
      </c>
      <c r="G47" s="73">
        <f t="shared" si="19"/>
        <v>-1.9000000000000004</v>
      </c>
      <c r="H47" s="73">
        <f t="shared" si="19"/>
        <v>-1.9000000000000004</v>
      </c>
      <c r="I47" s="73">
        <f t="shared" si="19"/>
        <v>-0.65</v>
      </c>
      <c r="J47" s="73">
        <f t="shared" si="19"/>
        <v>0.6</v>
      </c>
      <c r="K47" s="73">
        <f t="shared" si="19"/>
        <v>1.35</v>
      </c>
      <c r="L47" s="73">
        <f t="shared" si="19"/>
        <v>1.8500000000000003</v>
      </c>
      <c r="M47" s="73">
        <f t="shared" si="19"/>
        <v>1.35</v>
      </c>
      <c r="N47" s="73">
        <f t="shared" si="19"/>
        <v>1.35</v>
      </c>
      <c r="O47" s="47"/>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53">
      <c r="A48" s="90" t="s">
        <v>92</v>
      </c>
      <c r="B48" s="48"/>
      <c r="C48" s="49"/>
      <c r="D48" s="49"/>
      <c r="E48" s="49"/>
      <c r="F48" s="49"/>
      <c r="G48" s="49"/>
      <c r="H48" s="49"/>
      <c r="I48" s="49"/>
      <c r="J48" s="49"/>
      <c r="K48" s="49"/>
      <c r="L48" s="49"/>
      <c r="M48" s="49"/>
      <c r="N48" s="50"/>
      <c r="O48" s="47"/>
      <c r="Q48" s="24"/>
      <c r="W48" s="24"/>
      <c r="X48" s="24"/>
      <c r="Y48" s="24"/>
      <c r="Z48" s="24"/>
      <c r="AA48" s="156"/>
      <c r="AB48" s="157"/>
      <c r="AC48" s="158"/>
      <c r="AD48" s="159"/>
      <c r="AE48" s="159"/>
      <c r="AF48" s="159"/>
      <c r="AG48" s="159"/>
      <c r="AH48" s="159"/>
      <c r="AI48" s="159"/>
      <c r="AJ48" s="159"/>
      <c r="AK48" s="159"/>
      <c r="AL48" s="159"/>
      <c r="AM48" s="159"/>
      <c r="AN48" s="159"/>
      <c r="AO48" s="159"/>
      <c r="AP48" s="159"/>
      <c r="AQ48" s="24"/>
      <c r="AR48" s="24"/>
      <c r="AS48" s="24"/>
      <c r="AT48" s="24"/>
      <c r="AU48" s="24"/>
      <c r="AV48" s="24"/>
      <c r="AW48" s="24"/>
      <c r="AX48" s="24"/>
      <c r="AY48" s="24"/>
      <c r="AZ48" s="24"/>
      <c r="BA48" s="24"/>
    </row>
    <row r="49" spans="1:53">
      <c r="A49" s="51"/>
      <c r="B49" s="52" t="s">
        <v>93</v>
      </c>
      <c r="C49" s="53"/>
      <c r="D49" s="53"/>
      <c r="E49" s="53"/>
      <c r="F49" s="53"/>
      <c r="G49" s="53"/>
      <c r="H49" s="53"/>
      <c r="I49" s="53"/>
      <c r="J49" s="53"/>
      <c r="K49" s="53"/>
      <c r="L49" s="53"/>
      <c r="M49" s="53"/>
      <c r="N49" s="54"/>
      <c r="O49" s="47"/>
      <c r="Q49" s="24"/>
      <c r="W49" s="24"/>
      <c r="X49" s="30"/>
      <c r="Y49" s="160"/>
      <c r="Z49" s="23"/>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s="60" customFormat="1">
      <c r="A50" s="55" t="s">
        <v>86</v>
      </c>
      <c r="B50" s="56">
        <f t="shared" ref="B50:M50" si="20">B46</f>
        <v>0</v>
      </c>
      <c r="C50" s="56">
        <f t="shared" si="20"/>
        <v>1</v>
      </c>
      <c r="D50" s="56">
        <f t="shared" si="20"/>
        <v>2</v>
      </c>
      <c r="E50" s="56">
        <f t="shared" si="20"/>
        <v>3</v>
      </c>
      <c r="F50" s="56">
        <f t="shared" si="20"/>
        <v>4</v>
      </c>
      <c r="G50" s="56">
        <f t="shared" si="20"/>
        <v>5</v>
      </c>
      <c r="H50" s="56">
        <f t="shared" si="20"/>
        <v>6</v>
      </c>
      <c r="I50" s="56">
        <f t="shared" si="20"/>
        <v>7</v>
      </c>
      <c r="J50" s="56">
        <f t="shared" si="20"/>
        <v>8</v>
      </c>
      <c r="K50" s="56">
        <f t="shared" si="20"/>
        <v>9</v>
      </c>
      <c r="L50" s="56">
        <f t="shared" si="20"/>
        <v>10</v>
      </c>
      <c r="M50" s="56">
        <f t="shared" si="20"/>
        <v>11</v>
      </c>
      <c r="N50" s="57" t="s">
        <v>87</v>
      </c>
      <c r="O50" s="58"/>
      <c r="P50" s="59"/>
      <c r="Q50" s="59"/>
      <c r="W50" s="34"/>
      <c r="X50" s="34"/>
      <c r="Y50" s="24"/>
      <c r="Z50" s="24"/>
      <c r="AA50" s="156"/>
      <c r="AB50" s="157"/>
      <c r="AC50" s="158"/>
      <c r="AD50" s="159"/>
      <c r="AE50" s="159"/>
      <c r="AF50" s="159"/>
      <c r="AG50" s="159"/>
      <c r="AH50" s="159"/>
      <c r="AI50" s="159"/>
      <c r="AJ50" s="159"/>
      <c r="AK50" s="159"/>
      <c r="AL50" s="159"/>
      <c r="AM50" s="159"/>
      <c r="AN50" s="159"/>
      <c r="AO50" s="159"/>
      <c r="AP50" s="159"/>
      <c r="AQ50" s="59"/>
      <c r="AR50" s="59"/>
      <c r="AS50" s="59"/>
      <c r="AT50" s="59"/>
      <c r="AU50" s="59"/>
      <c r="AV50" s="59"/>
      <c r="AW50" s="59"/>
      <c r="AX50" s="59"/>
      <c r="AY50" s="59"/>
      <c r="AZ50" s="59"/>
      <c r="BA50" s="59"/>
    </row>
    <row r="51" spans="1:53">
      <c r="A51" s="61" t="s">
        <v>88</v>
      </c>
      <c r="B51" s="32"/>
      <c r="C51" s="52"/>
      <c r="D51" s="52"/>
      <c r="E51" s="52"/>
      <c r="F51" s="52"/>
      <c r="G51" s="52"/>
      <c r="H51" s="52"/>
      <c r="I51" s="52"/>
      <c r="J51" s="52"/>
      <c r="K51" s="52"/>
      <c r="L51" s="52"/>
      <c r="M51" s="52"/>
      <c r="N51" s="62"/>
      <c r="O51" s="44"/>
      <c r="Q51" s="23"/>
      <c r="W51" s="34"/>
      <c r="X51" s="34"/>
      <c r="Y51" s="24"/>
      <c r="Z51" s="24"/>
      <c r="AA51" s="156"/>
      <c r="AB51" s="157"/>
      <c r="AC51" s="158"/>
      <c r="AD51" s="159"/>
      <c r="AE51" s="159"/>
      <c r="AF51" s="159"/>
      <c r="AG51" s="159"/>
      <c r="AH51" s="159"/>
      <c r="AI51" s="159"/>
      <c r="AJ51" s="159"/>
      <c r="AK51" s="159"/>
      <c r="AL51" s="159"/>
      <c r="AM51" s="159"/>
      <c r="AN51" s="159"/>
      <c r="AO51" s="159"/>
      <c r="AP51" s="159"/>
      <c r="AQ51" s="24"/>
      <c r="AR51" s="24"/>
      <c r="AS51" s="24"/>
      <c r="AT51" s="24"/>
      <c r="AU51" s="24"/>
      <c r="AV51" s="24"/>
      <c r="AW51" s="24"/>
      <c r="AX51" s="24"/>
      <c r="AY51" s="24"/>
      <c r="AZ51" s="24"/>
      <c r="BA51" s="24"/>
    </row>
    <row r="52" spans="1:53">
      <c r="A52" s="61">
        <v>0</v>
      </c>
      <c r="B52" s="63">
        <f>B27</f>
        <v>100</v>
      </c>
      <c r="C52" s="63">
        <f t="shared" ref="C52:N52" si="21">(1+B$37)/((1+B$35)/(1+B$38))*B52</f>
        <v>103.75000000000001</v>
      </c>
      <c r="D52" s="63">
        <f t="shared" si="21"/>
        <v>107.60899390243902</v>
      </c>
      <c r="E52" s="63">
        <f t="shared" si="21"/>
        <v>111.59451219512196</v>
      </c>
      <c r="F52" s="63">
        <f t="shared" si="21"/>
        <v>115.70955983231711</v>
      </c>
      <c r="G52" s="63">
        <f t="shared" si="21"/>
        <v>119.95712595274394</v>
      </c>
      <c r="H52" s="63">
        <f t="shared" si="21"/>
        <v>124.36061538645225</v>
      </c>
      <c r="I52" s="63">
        <f t="shared" si="21"/>
        <v>128.9464130788277</v>
      </c>
      <c r="J52" s="63">
        <f t="shared" si="21"/>
        <v>133.72220615582134</v>
      </c>
      <c r="K52" s="63">
        <f t="shared" si="21"/>
        <v>138.68762631087205</v>
      </c>
      <c r="L52" s="63">
        <f t="shared" si="21"/>
        <v>143.84612948463007</v>
      </c>
      <c r="M52" s="63">
        <f t="shared" si="21"/>
        <v>149.18747473387552</v>
      </c>
      <c r="N52" s="63">
        <f t="shared" si="21"/>
        <v>154.72715670009663</v>
      </c>
      <c r="O52" s="65"/>
      <c r="P52" s="66"/>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c r="A53" s="61">
        <f t="shared" ref="A53:A64" si="22">1+A52</f>
        <v>1</v>
      </c>
      <c r="B53" s="63"/>
      <c r="C53" s="63">
        <f t="shared" ref="C53:N53" si="23">1/(1+B$37)/((1+B$35)/(1+B$38))*B52</f>
        <v>94.104308390022666</v>
      </c>
      <c r="D53" s="63">
        <f t="shared" si="23"/>
        <v>97.604529616724747</v>
      </c>
      <c r="E53" s="63">
        <f t="shared" si="23"/>
        <v>101.21951219512195</v>
      </c>
      <c r="F53" s="63">
        <f t="shared" si="23"/>
        <v>104.9519817073171</v>
      </c>
      <c r="G53" s="63">
        <f t="shared" si="23"/>
        <v>108.80464939024391</v>
      </c>
      <c r="H53" s="63">
        <f t="shared" si="23"/>
        <v>112.79874411469589</v>
      </c>
      <c r="I53" s="63">
        <f t="shared" si="23"/>
        <v>116.95819780392534</v>
      </c>
      <c r="J53" s="63">
        <f t="shared" si="23"/>
        <v>121.28998290777444</v>
      </c>
      <c r="K53" s="63">
        <f t="shared" si="23"/>
        <v>125.7937653613352</v>
      </c>
      <c r="L53" s="63">
        <f t="shared" si="23"/>
        <v>130.47267980465313</v>
      </c>
      <c r="M53" s="63">
        <f t="shared" si="23"/>
        <v>135.31743740034062</v>
      </c>
      <c r="N53" s="63">
        <f t="shared" si="23"/>
        <v>140.34209224498559</v>
      </c>
      <c r="O53" s="65"/>
      <c r="P53" s="66"/>
      <c r="W53" s="34"/>
      <c r="X53" s="34"/>
      <c r="Y53" s="24"/>
      <c r="Z53" s="24"/>
      <c r="AA53" s="156"/>
      <c r="AB53" s="157"/>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row>
    <row r="54" spans="1:53">
      <c r="A54" s="61">
        <f t="shared" si="22"/>
        <v>2</v>
      </c>
      <c r="B54" s="63"/>
      <c r="C54" s="63"/>
      <c r="D54" s="63">
        <f t="shared" ref="D54:N54" si="24">1/(1+C$37)/((1+C$35)/(1+C$38))*C53</f>
        <v>88.530185593401114</v>
      </c>
      <c r="E54" s="63">
        <f t="shared" si="24"/>
        <v>91.809081356119691</v>
      </c>
      <c r="F54" s="63">
        <f t="shared" si="24"/>
        <v>95.194541231126607</v>
      </c>
      <c r="G54" s="63">
        <f t="shared" si="24"/>
        <v>98.689024390243901</v>
      </c>
      <c r="H54" s="63">
        <f t="shared" si="24"/>
        <v>102.31178604507562</v>
      </c>
      <c r="I54" s="63">
        <f t="shared" si="24"/>
        <v>106.08453315548782</v>
      </c>
      <c r="J54" s="63">
        <f t="shared" si="24"/>
        <v>110.01358993902443</v>
      </c>
      <c r="K54" s="63">
        <f t="shared" si="24"/>
        <v>114.09865338896616</v>
      </c>
      <c r="L54" s="63">
        <f t="shared" si="24"/>
        <v>118.34256671623868</v>
      </c>
      <c r="M54" s="63">
        <f t="shared" si="24"/>
        <v>122.73690467151076</v>
      </c>
      <c r="N54" s="63">
        <f t="shared" si="24"/>
        <v>127.29441473468084</v>
      </c>
      <c r="O54" s="65"/>
      <c r="P54" s="66"/>
      <c r="W54" s="34"/>
      <c r="X54" s="34"/>
      <c r="Y54" s="24"/>
      <c r="Z54" s="24"/>
      <c r="AA54" s="156"/>
      <c r="AB54" s="157"/>
      <c r="AC54" s="24"/>
      <c r="AD54" s="38"/>
      <c r="AE54" s="38"/>
      <c r="AF54" s="38"/>
      <c r="AG54" s="38"/>
      <c r="AH54" s="38"/>
      <c r="AI54" s="38"/>
      <c r="AJ54" s="38"/>
      <c r="AK54" s="38"/>
      <c r="AL54" s="38"/>
      <c r="AM54" s="38"/>
      <c r="AN54" s="38"/>
      <c r="AO54" s="38"/>
      <c r="AP54" s="38"/>
      <c r="AQ54" s="24"/>
      <c r="AR54" s="24"/>
      <c r="AS54" s="24"/>
      <c r="AT54" s="24"/>
      <c r="AU54" s="24"/>
      <c r="AV54" s="24"/>
      <c r="AW54" s="24"/>
      <c r="AX54" s="24"/>
      <c r="AY54" s="24"/>
      <c r="AZ54" s="24"/>
      <c r="BA54" s="24"/>
    </row>
    <row r="55" spans="1:53">
      <c r="A55" s="61">
        <f t="shared" si="22"/>
        <v>3</v>
      </c>
      <c r="B55" s="63"/>
      <c r="C55" s="63"/>
      <c r="D55" s="63"/>
      <c r="E55" s="63">
        <f t="shared" ref="E55:N55" si="25">1/(1+D$37)/((1+D$35)/(1+D$38))*D54</f>
        <v>83.273543180153894</v>
      </c>
      <c r="F55" s="63">
        <f t="shared" si="25"/>
        <v>86.344255084922096</v>
      </c>
      <c r="G55" s="63">
        <f t="shared" si="25"/>
        <v>89.513854322216673</v>
      </c>
      <c r="H55" s="63">
        <f t="shared" si="25"/>
        <v>92.799805936576519</v>
      </c>
      <c r="I55" s="63">
        <f t="shared" si="25"/>
        <v>96.221798780487802</v>
      </c>
      <c r="J55" s="63">
        <f t="shared" si="25"/>
        <v>99.785569105691067</v>
      </c>
      <c r="K55" s="63">
        <f t="shared" si="25"/>
        <v>103.49084207615977</v>
      </c>
      <c r="L55" s="63">
        <f t="shared" si="25"/>
        <v>107.34019656801694</v>
      </c>
      <c r="M55" s="63">
        <f t="shared" si="25"/>
        <v>111.3259906317558</v>
      </c>
      <c r="N55" s="63">
        <f t="shared" si="25"/>
        <v>115.45978660742026</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c r="A56" s="61">
        <f t="shared" si="22"/>
        <v>4</v>
      </c>
      <c r="B56" s="52"/>
      <c r="C56" s="52"/>
      <c r="D56" s="63"/>
      <c r="E56" s="63"/>
      <c r="F56" s="63">
        <f t="shared" ref="F56:N56" si="26">1/(1+E$37)/((1+E$35)/(1+E$38))*E55</f>
        <v>78.316784657525687</v>
      </c>
      <c r="G56" s="63">
        <f t="shared" si="26"/>
        <v>81.191704600650056</v>
      </c>
      <c r="H56" s="63">
        <f t="shared" si="26"/>
        <v>84.172159579661226</v>
      </c>
      <c r="I56" s="63">
        <f t="shared" si="26"/>
        <v>87.276007964161252</v>
      </c>
      <c r="J56" s="63">
        <f t="shared" si="26"/>
        <v>90.508452703574648</v>
      </c>
      <c r="K56" s="63">
        <f t="shared" si="26"/>
        <v>93.869244513523569</v>
      </c>
      <c r="L56" s="63">
        <f t="shared" si="26"/>
        <v>97.360722510672943</v>
      </c>
      <c r="M56" s="63">
        <f t="shared" si="26"/>
        <v>100.97595522154721</v>
      </c>
      <c r="N56" s="63">
        <f t="shared" si="26"/>
        <v>104.72543002940613</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c r="A57" s="61">
        <f t="shared" si="22"/>
        <v>5</v>
      </c>
      <c r="B57" s="63"/>
      <c r="C57" s="63"/>
      <c r="D57" s="63"/>
      <c r="E57" s="63"/>
      <c r="F57" s="63"/>
      <c r="G57" s="63">
        <f t="shared" ref="G57:N57" si="27">1/(1+F$37)/((1+F$35)/(1+F$38))*F56</f>
        <v>73.643269479047646</v>
      </c>
      <c r="H57" s="63">
        <f t="shared" si="27"/>
        <v>76.346630004227876</v>
      </c>
      <c r="I57" s="63">
        <f t="shared" si="27"/>
        <v>79.161911985633779</v>
      </c>
      <c r="J57" s="63">
        <f t="shared" si="27"/>
        <v>82.093834651768375</v>
      </c>
      <c r="K57" s="63">
        <f t="shared" si="27"/>
        <v>85.14217189435243</v>
      </c>
      <c r="L57" s="63">
        <f t="shared" si="27"/>
        <v>88.309045361154574</v>
      </c>
      <c r="M57" s="63">
        <f t="shared" si="27"/>
        <v>91.588168001403346</v>
      </c>
      <c r="N57" s="63">
        <f t="shared" si="27"/>
        <v>94.989052180867233</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c r="A58" s="61">
        <f t="shared" si="22"/>
        <v>6</v>
      </c>
      <c r="B58" s="63"/>
      <c r="C58" s="67"/>
      <c r="D58" s="63"/>
      <c r="E58" s="63"/>
      <c r="F58" s="63"/>
      <c r="G58" s="63"/>
      <c r="H58" s="63">
        <f t="shared" ref="H58:N58" si="28">1/(1+G$37)/((1+G$35)/(1+G$38))*G57</f>
        <v>69.248643994764493</v>
      </c>
      <c r="I58" s="63">
        <f t="shared" si="28"/>
        <v>71.802187742071467</v>
      </c>
      <c r="J58" s="63">
        <f t="shared" si="28"/>
        <v>74.46152802881484</v>
      </c>
      <c r="K58" s="63">
        <f t="shared" si="28"/>
        <v>77.226459768120108</v>
      </c>
      <c r="L58" s="63">
        <f t="shared" si="28"/>
        <v>80.098907357056291</v>
      </c>
      <c r="M58" s="63">
        <f t="shared" si="28"/>
        <v>83.073168255241114</v>
      </c>
      <c r="N58" s="63">
        <f t="shared" si="28"/>
        <v>86.157870458836484</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c r="A59" s="61">
        <f t="shared" si="22"/>
        <v>7</v>
      </c>
      <c r="B59" s="63"/>
      <c r="C59" s="63"/>
      <c r="D59" s="63"/>
      <c r="E59" s="63"/>
      <c r="F59" s="63"/>
      <c r="G59" s="63"/>
      <c r="H59" s="63"/>
      <c r="I59" s="63">
        <f t="shared" ref="I59:N59" si="29">1/(1+H$37)/((1+H$35)/(1+H$38))*H58</f>
        <v>65.126700899838042</v>
      </c>
      <c r="J59" s="63">
        <f t="shared" si="29"/>
        <v>67.538800933165405</v>
      </c>
      <c r="K59" s="63">
        <f t="shared" si="29"/>
        <v>70.046675526639547</v>
      </c>
      <c r="L59" s="63">
        <f t="shared" si="29"/>
        <v>72.652070165130411</v>
      </c>
      <c r="M59" s="63">
        <f t="shared" si="29"/>
        <v>75.349812476409156</v>
      </c>
      <c r="N59" s="63">
        <f t="shared" si="29"/>
        <v>78.14772830733466</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c r="A60" s="61">
        <f t="shared" si="22"/>
        <v>8</v>
      </c>
      <c r="B60" s="63"/>
      <c r="C60" s="67"/>
      <c r="D60" s="63"/>
      <c r="E60" s="63"/>
      <c r="F60" s="63"/>
      <c r="G60" s="63"/>
      <c r="H60" s="63"/>
      <c r="I60" s="63"/>
      <c r="J60" s="63">
        <f>1/(1+I$37)/((1+I$35)/(1+I$38))*I59</f>
        <v>61.259683386091041</v>
      </c>
      <c r="K60" s="63">
        <f>1/(1+J$37)/((1+J$35)/(1+J$38))*J59</f>
        <v>63.534399570648127</v>
      </c>
      <c r="L60" s="63">
        <f>1/(1+K$37)/((1+K$35)/(1+K$38))*K59</f>
        <v>65.897569310775879</v>
      </c>
      <c r="M60" s="63">
        <f>1/(1+L$37)/((1+L$35)/(1+L$38))*L59</f>
        <v>68.344501112389253</v>
      </c>
      <c r="N60" s="63">
        <f>1/(1+M$37)/((1+M$35)/(1+M$38))*M59</f>
        <v>70.882293249283123</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c r="A61" s="61">
        <f t="shared" si="22"/>
        <v>9</v>
      </c>
      <c r="B61" s="63"/>
      <c r="C61" s="63"/>
      <c r="D61" s="63"/>
      <c r="E61" s="63"/>
      <c r="F61" s="63"/>
      <c r="G61" s="63"/>
      <c r="H61" s="63"/>
      <c r="I61" s="63"/>
      <c r="J61" s="63"/>
      <c r="K61" s="63">
        <f>1/(1+J$37)/((1+J$35)/(1+J$38))*J60</f>
        <v>57.627573306710289</v>
      </c>
      <c r="L61" s="63">
        <f>1/(1+K$37)/((1+K$35)/(1+K$38))*K60</f>
        <v>59.771037923606244</v>
      </c>
      <c r="M61" s="63">
        <f>1/(1+L$37)/((1+L$35)/(1+L$38))*L60</f>
        <v>61.990477199446026</v>
      </c>
      <c r="N61" s="63">
        <f>1/(1+M$37)/((1+M$35)/(1+M$38))*M60</f>
        <v>64.292329477807812</v>
      </c>
      <c r="O61" s="65"/>
      <c r="P61" s="66"/>
      <c r="W61" s="34"/>
      <c r="X61" s="34"/>
      <c r="Y61" s="24"/>
      <c r="Z61" s="24"/>
      <c r="AA61" s="24"/>
      <c r="AB61" s="24"/>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c r="A62" s="61">
        <f t="shared" si="22"/>
        <v>10</v>
      </c>
      <c r="B62" s="63"/>
      <c r="C62" s="67"/>
      <c r="D62" s="63"/>
      <c r="E62" s="63"/>
      <c r="F62" s="63"/>
      <c r="G62" s="63"/>
      <c r="H62" s="63"/>
      <c r="I62" s="63"/>
      <c r="J62" s="63"/>
      <c r="K62" s="63"/>
      <c r="L62" s="63">
        <f>1/(1+K$37)/((1+K$35)/(1+K$38))*K61</f>
        <v>54.214093354744868</v>
      </c>
      <c r="M62" s="63">
        <f>1/(1+L$37)/((1+L$35)/(1+L$38))*L61</f>
        <v>56.22719020357917</v>
      </c>
      <c r="N62" s="63">
        <f>1/(1+M$37)/((1+M$35)/(1+M$38))*M61</f>
        <v>58.315038075109122</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c r="A63" s="61">
        <f t="shared" si="22"/>
        <v>11</v>
      </c>
      <c r="B63" s="63"/>
      <c r="C63" s="67"/>
      <c r="D63" s="53"/>
      <c r="E63" s="53"/>
      <c r="F63" s="63"/>
      <c r="G63" s="63"/>
      <c r="H63" s="63"/>
      <c r="I63" s="63"/>
      <c r="J63" s="63"/>
      <c r="K63" s="63"/>
      <c r="L63" s="63"/>
      <c r="M63" s="63">
        <f>1/(1+L$37)/((1+L$35)/(1+L$38))*L62</f>
        <v>50.99971900551396</v>
      </c>
      <c r="N63" s="63">
        <f>1/(1+M$37)/((1+M$35)/(1+M$38))*M62</f>
        <v>52.893458571527553</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c r="A64" s="68">
        <f t="shared" si="22"/>
        <v>12</v>
      </c>
      <c r="B64" s="69"/>
      <c r="C64" s="69"/>
      <c r="D64" s="69"/>
      <c r="E64" s="70"/>
      <c r="F64" s="70"/>
      <c r="G64" s="69"/>
      <c r="H64" s="69"/>
      <c r="I64" s="69"/>
      <c r="J64" s="69"/>
      <c r="K64" s="69"/>
      <c r="L64" s="69"/>
      <c r="M64" s="69"/>
      <c r="N64" s="63">
        <f>1/(1+M$37)/((1+M$35)/(1+M$38))*M63</f>
        <v>47.97592614197508</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c r="A65" s="72"/>
      <c r="B65" s="73"/>
      <c r="C65" s="73"/>
      <c r="D65" s="74"/>
      <c r="P65" s="66"/>
      <c r="Q65" s="34"/>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c r="A66" s="90" t="s">
        <v>105</v>
      </c>
      <c r="B66" s="48"/>
      <c r="C66" s="49"/>
      <c r="D66" s="49"/>
      <c r="E66" s="49"/>
      <c r="F66" s="49"/>
      <c r="G66" s="49"/>
      <c r="H66" s="49"/>
      <c r="I66" s="49"/>
      <c r="J66" s="49"/>
      <c r="K66" s="49"/>
      <c r="L66" s="49"/>
      <c r="M66" s="49"/>
      <c r="N66" s="50"/>
      <c r="O66" s="4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c r="A67" s="161"/>
      <c r="B67" s="52" t="s">
        <v>94</v>
      </c>
      <c r="C67" s="53"/>
      <c r="D67" s="53"/>
      <c r="E67" s="53"/>
      <c r="F67" s="53"/>
      <c r="G67" s="53"/>
      <c r="H67" s="53"/>
      <c r="I67" s="53"/>
      <c r="J67" s="53"/>
      <c r="K67" s="53"/>
      <c r="L67" s="53"/>
      <c r="M67" s="53"/>
      <c r="N67" s="54"/>
      <c r="O67" s="44"/>
      <c r="W67" s="34"/>
      <c r="X67" s="34"/>
      <c r="Y67" s="24"/>
      <c r="Z67" s="24"/>
      <c r="AA67" s="24"/>
      <c r="AB67" s="24"/>
      <c r="AC67" s="59"/>
      <c r="AD67" s="92"/>
      <c r="AE67" s="96"/>
      <c r="AF67" s="96"/>
      <c r="AG67" s="96"/>
      <c r="AH67" s="96"/>
      <c r="AI67" s="96"/>
      <c r="AJ67" s="96"/>
      <c r="AK67" s="96"/>
      <c r="AL67" s="96"/>
      <c r="AM67" s="96"/>
      <c r="AN67" s="96"/>
      <c r="AO67" s="96"/>
      <c r="AP67" s="96"/>
      <c r="AQ67" s="24"/>
      <c r="AR67" s="24"/>
      <c r="AS67" s="24"/>
      <c r="AT67" s="24"/>
      <c r="AU67" s="24"/>
      <c r="AV67" s="24"/>
      <c r="AW67" s="24"/>
      <c r="AX67" s="24"/>
      <c r="AY67" s="24"/>
      <c r="AZ67" s="24"/>
      <c r="BA67" s="24"/>
    </row>
    <row r="68" spans="1:53">
      <c r="A68" s="55" t="s">
        <v>86</v>
      </c>
      <c r="B68" s="52">
        <v>0</v>
      </c>
      <c r="C68" s="52">
        <v>1</v>
      </c>
      <c r="D68" s="52">
        <v>2</v>
      </c>
      <c r="E68" s="52">
        <v>3</v>
      </c>
      <c r="F68" s="52">
        <v>4</v>
      </c>
      <c r="G68" s="52">
        <v>5</v>
      </c>
      <c r="H68" s="52">
        <v>6</v>
      </c>
      <c r="I68" s="52">
        <v>7</v>
      </c>
      <c r="J68" s="52">
        <v>8</v>
      </c>
      <c r="K68" s="52">
        <v>9</v>
      </c>
      <c r="L68" s="52">
        <v>10</v>
      </c>
      <c r="M68" s="52">
        <v>11</v>
      </c>
      <c r="N68" s="62">
        <v>12</v>
      </c>
      <c r="O68" s="44"/>
      <c r="W68" s="34"/>
      <c r="X68" s="34"/>
      <c r="Y68" s="24"/>
      <c r="Z68" s="24"/>
      <c r="AA68" s="24"/>
      <c r="AB68" s="24"/>
      <c r="AC68" s="158"/>
      <c r="AD68" s="97"/>
      <c r="AE68" s="97"/>
      <c r="AF68" s="97"/>
      <c r="AG68" s="97"/>
      <c r="AH68" s="97"/>
      <c r="AI68" s="97"/>
      <c r="AJ68" s="97"/>
      <c r="AK68" s="97"/>
      <c r="AL68" s="97"/>
      <c r="AM68" s="97"/>
      <c r="AN68" s="97"/>
      <c r="AO68" s="97"/>
      <c r="AP68" s="97"/>
      <c r="AQ68" s="24"/>
      <c r="AR68" s="24"/>
      <c r="AS68" s="24"/>
      <c r="AT68" s="24"/>
      <c r="AU68" s="24"/>
      <c r="AV68" s="24"/>
      <c r="AW68" s="24"/>
      <c r="AX68" s="24"/>
      <c r="AY68" s="24"/>
      <c r="AZ68" s="24"/>
      <c r="BA68" s="24"/>
    </row>
    <row r="69" spans="1:53">
      <c r="A69" s="61" t="s">
        <v>88</v>
      </c>
      <c r="B69" s="162"/>
      <c r="C69" s="52"/>
      <c r="D69" s="52"/>
      <c r="E69" s="52"/>
      <c r="F69" s="52"/>
      <c r="G69" s="52"/>
      <c r="H69" s="52"/>
      <c r="I69" s="52"/>
      <c r="J69" s="52"/>
      <c r="K69" s="52"/>
      <c r="L69" s="52"/>
      <c r="M69" s="52"/>
      <c r="N69" s="62"/>
      <c r="O69" s="44"/>
      <c r="W69" s="34"/>
      <c r="X69" s="34"/>
      <c r="Y69" s="34"/>
      <c r="Z69" s="34"/>
      <c r="AA69" s="34"/>
      <c r="AB69" s="34"/>
      <c r="AC69" s="128"/>
      <c r="AD69" s="97"/>
      <c r="AE69" s="97"/>
      <c r="AF69" s="97"/>
      <c r="AG69" s="97"/>
      <c r="AH69" s="97"/>
      <c r="AI69" s="97"/>
      <c r="AJ69" s="97"/>
      <c r="AK69" s="97"/>
      <c r="AL69" s="97"/>
      <c r="AM69" s="97"/>
      <c r="AN69" s="97"/>
      <c r="AO69" s="97"/>
      <c r="AP69" s="97"/>
      <c r="AQ69" s="34"/>
    </row>
    <row r="70" spans="1:53">
      <c r="A70" s="61">
        <v>0</v>
      </c>
      <c r="B70" s="63">
        <f>0</f>
        <v>0</v>
      </c>
      <c r="C70" s="63">
        <f t="shared" ref="C70:N71" si="30">$B$28*$B$27</f>
        <v>-0.6</v>
      </c>
      <c r="D70" s="63">
        <f t="shared" si="30"/>
        <v>-0.6</v>
      </c>
      <c r="E70" s="63">
        <f t="shared" si="30"/>
        <v>-0.6</v>
      </c>
      <c r="F70" s="63">
        <f t="shared" si="30"/>
        <v>-0.6</v>
      </c>
      <c r="G70" s="63">
        <f t="shared" si="30"/>
        <v>-0.6</v>
      </c>
      <c r="H70" s="63">
        <f t="shared" si="30"/>
        <v>-0.6</v>
      </c>
      <c r="I70" s="63">
        <f t="shared" si="30"/>
        <v>-0.6</v>
      </c>
      <c r="J70" s="63">
        <f t="shared" si="30"/>
        <v>-0.6</v>
      </c>
      <c r="K70" s="63">
        <f t="shared" si="30"/>
        <v>-0.6</v>
      </c>
      <c r="L70" s="63">
        <f t="shared" si="30"/>
        <v>-0.6</v>
      </c>
      <c r="M70" s="63">
        <f t="shared" si="30"/>
        <v>-0.6</v>
      </c>
      <c r="N70" s="64">
        <f t="shared" si="30"/>
        <v>-0.6</v>
      </c>
      <c r="O70" s="65"/>
      <c r="P70" s="66"/>
      <c r="W70" s="34"/>
      <c r="X70" s="34"/>
      <c r="Y70" s="34"/>
      <c r="Z70" s="34"/>
      <c r="AA70" s="34"/>
      <c r="AB70" s="34"/>
      <c r="AC70" s="128"/>
      <c r="AD70" s="97"/>
      <c r="AE70" s="97"/>
      <c r="AF70" s="97"/>
      <c r="AG70" s="97"/>
      <c r="AH70" s="97"/>
      <c r="AI70" s="97"/>
      <c r="AJ70" s="97"/>
      <c r="AK70" s="97"/>
      <c r="AL70" s="97"/>
      <c r="AM70" s="97"/>
      <c r="AN70" s="97"/>
      <c r="AO70" s="97"/>
      <c r="AP70" s="97"/>
      <c r="AQ70" s="34"/>
    </row>
    <row r="71" spans="1:53">
      <c r="A71" s="61">
        <f t="shared" ref="A71:A82" si="31">1+A70</f>
        <v>1</v>
      </c>
      <c r="B71" s="63"/>
      <c r="C71" s="63">
        <f t="shared" si="30"/>
        <v>-0.6</v>
      </c>
      <c r="D71" s="63">
        <f t="shared" si="30"/>
        <v>-0.6</v>
      </c>
      <c r="E71" s="63">
        <f t="shared" si="30"/>
        <v>-0.6</v>
      </c>
      <c r="F71" s="63">
        <f t="shared" si="30"/>
        <v>-0.6</v>
      </c>
      <c r="G71" s="63">
        <f t="shared" si="30"/>
        <v>-0.6</v>
      </c>
      <c r="H71" s="63">
        <f t="shared" si="30"/>
        <v>-0.6</v>
      </c>
      <c r="I71" s="63">
        <f t="shared" si="30"/>
        <v>-0.6</v>
      </c>
      <c r="J71" s="63">
        <f t="shared" si="30"/>
        <v>-0.6</v>
      </c>
      <c r="K71" s="63">
        <f t="shared" si="30"/>
        <v>-0.6</v>
      </c>
      <c r="L71" s="63">
        <f t="shared" si="30"/>
        <v>-0.6</v>
      </c>
      <c r="M71" s="63">
        <f t="shared" si="30"/>
        <v>-0.6</v>
      </c>
      <c r="N71" s="64">
        <f t="shared" si="30"/>
        <v>-0.6</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c r="A72" s="61">
        <f t="shared" si="31"/>
        <v>2</v>
      </c>
      <c r="B72" s="63"/>
      <c r="C72" s="63"/>
      <c r="D72" s="63">
        <f t="shared" ref="D72:N72" si="32">$B$28*$B$27</f>
        <v>-0.6</v>
      </c>
      <c r="E72" s="63">
        <f t="shared" si="32"/>
        <v>-0.6</v>
      </c>
      <c r="F72" s="63">
        <f t="shared" si="32"/>
        <v>-0.6</v>
      </c>
      <c r="G72" s="63">
        <f t="shared" si="32"/>
        <v>-0.6</v>
      </c>
      <c r="H72" s="63">
        <f t="shared" si="32"/>
        <v>-0.6</v>
      </c>
      <c r="I72" s="63">
        <f t="shared" si="32"/>
        <v>-0.6</v>
      </c>
      <c r="J72" s="63">
        <f t="shared" si="32"/>
        <v>-0.6</v>
      </c>
      <c r="K72" s="63">
        <f t="shared" si="32"/>
        <v>-0.6</v>
      </c>
      <c r="L72" s="63">
        <f t="shared" si="32"/>
        <v>-0.6</v>
      </c>
      <c r="M72" s="63">
        <f t="shared" si="32"/>
        <v>-0.6</v>
      </c>
      <c r="N72" s="64">
        <f t="shared" si="32"/>
        <v>-0.6</v>
      </c>
      <c r="O72" s="65"/>
      <c r="P72" s="66"/>
      <c r="AC72" s="72"/>
      <c r="AD72" s="97"/>
      <c r="AE72" s="97"/>
      <c r="AF72" s="97"/>
      <c r="AG72" s="97"/>
      <c r="AH72" s="97"/>
      <c r="AI72" s="97"/>
      <c r="AJ72" s="97"/>
      <c r="AK72" s="97"/>
      <c r="AL72" s="97"/>
      <c r="AM72" s="97"/>
      <c r="AN72" s="97"/>
      <c r="AO72" s="97"/>
      <c r="AP72" s="97"/>
    </row>
    <row r="73" spans="1:53">
      <c r="A73" s="61">
        <f t="shared" si="31"/>
        <v>3</v>
      </c>
      <c r="B73" s="63"/>
      <c r="C73" s="63"/>
      <c r="D73" s="63"/>
      <c r="E73" s="63">
        <f t="shared" ref="E73:N73" si="33">$B$28*$B$27</f>
        <v>-0.6</v>
      </c>
      <c r="F73" s="63">
        <f t="shared" si="33"/>
        <v>-0.6</v>
      </c>
      <c r="G73" s="63">
        <f t="shared" si="33"/>
        <v>-0.6</v>
      </c>
      <c r="H73" s="63">
        <f t="shared" si="33"/>
        <v>-0.6</v>
      </c>
      <c r="I73" s="63">
        <f t="shared" si="33"/>
        <v>-0.6</v>
      </c>
      <c r="J73" s="63">
        <f t="shared" si="33"/>
        <v>-0.6</v>
      </c>
      <c r="K73" s="63">
        <f t="shared" si="33"/>
        <v>-0.6</v>
      </c>
      <c r="L73" s="63">
        <f t="shared" si="33"/>
        <v>-0.6</v>
      </c>
      <c r="M73" s="63">
        <f t="shared" si="33"/>
        <v>-0.6</v>
      </c>
      <c r="N73" s="64">
        <f t="shared" si="33"/>
        <v>-0.6</v>
      </c>
      <c r="O73" s="65"/>
      <c r="P73" s="66"/>
      <c r="AC73" s="72"/>
      <c r="AD73" s="97"/>
      <c r="AE73" s="97"/>
      <c r="AF73" s="97"/>
      <c r="AG73" s="97"/>
      <c r="AH73" s="97"/>
      <c r="AI73" s="97"/>
      <c r="AJ73" s="97"/>
      <c r="AK73" s="97"/>
      <c r="AL73" s="97"/>
      <c r="AM73" s="97"/>
      <c r="AN73" s="97"/>
      <c r="AO73" s="97"/>
      <c r="AP73" s="97"/>
    </row>
    <row r="74" spans="1:53">
      <c r="A74" s="61">
        <f t="shared" si="31"/>
        <v>4</v>
      </c>
      <c r="B74" s="63"/>
      <c r="C74" s="63"/>
      <c r="D74" s="63"/>
      <c r="E74" s="63"/>
      <c r="F74" s="63">
        <f t="shared" ref="F74:N74" si="34">$B$28*$B$27</f>
        <v>-0.6</v>
      </c>
      <c r="G74" s="63">
        <f t="shared" si="34"/>
        <v>-0.6</v>
      </c>
      <c r="H74" s="63">
        <f t="shared" si="34"/>
        <v>-0.6</v>
      </c>
      <c r="I74" s="63">
        <f t="shared" si="34"/>
        <v>-0.6</v>
      </c>
      <c r="J74" s="63">
        <f t="shared" si="34"/>
        <v>-0.6</v>
      </c>
      <c r="K74" s="63">
        <f t="shared" si="34"/>
        <v>-0.6</v>
      </c>
      <c r="L74" s="63">
        <f t="shared" si="34"/>
        <v>-0.6</v>
      </c>
      <c r="M74" s="63">
        <f t="shared" si="34"/>
        <v>-0.6</v>
      </c>
      <c r="N74" s="64">
        <f t="shared" si="34"/>
        <v>-0.6</v>
      </c>
      <c r="O74" s="65"/>
      <c r="P74" s="66"/>
      <c r="AC74" s="72"/>
      <c r="AD74" s="97"/>
      <c r="AE74" s="97"/>
      <c r="AF74" s="97"/>
      <c r="AG74" s="97"/>
      <c r="AH74" s="97"/>
      <c r="AI74" s="97"/>
      <c r="AJ74" s="97"/>
      <c r="AK74" s="97"/>
      <c r="AL74" s="97"/>
      <c r="AM74" s="97"/>
      <c r="AN74" s="97"/>
      <c r="AO74" s="97"/>
      <c r="AP74" s="97"/>
    </row>
    <row r="75" spans="1:53">
      <c r="A75" s="61">
        <f t="shared" si="31"/>
        <v>5</v>
      </c>
      <c r="B75" s="63"/>
      <c r="C75" s="63"/>
      <c r="D75" s="63"/>
      <c r="E75" s="63"/>
      <c r="F75" s="63"/>
      <c r="G75" s="63">
        <f t="shared" ref="G75:N75" si="35">$B$28*$B$27</f>
        <v>-0.6</v>
      </c>
      <c r="H75" s="63">
        <f t="shared" si="35"/>
        <v>-0.6</v>
      </c>
      <c r="I75" s="63">
        <f t="shared" si="35"/>
        <v>-0.6</v>
      </c>
      <c r="J75" s="63">
        <f t="shared" si="35"/>
        <v>-0.6</v>
      </c>
      <c r="K75" s="63">
        <f t="shared" si="35"/>
        <v>-0.6</v>
      </c>
      <c r="L75" s="63">
        <f t="shared" si="35"/>
        <v>-0.6</v>
      </c>
      <c r="M75" s="63">
        <f t="shared" si="35"/>
        <v>-0.6</v>
      </c>
      <c r="N75" s="64">
        <f t="shared" si="35"/>
        <v>-0.6</v>
      </c>
      <c r="O75" s="65"/>
      <c r="P75" s="66"/>
      <c r="AC75" s="72"/>
      <c r="AD75" s="97"/>
      <c r="AE75" s="97"/>
      <c r="AF75" s="97"/>
      <c r="AG75" s="97"/>
      <c r="AH75" s="97"/>
      <c r="AI75" s="97"/>
      <c r="AJ75" s="97"/>
      <c r="AK75" s="97"/>
      <c r="AL75" s="97"/>
      <c r="AM75" s="97"/>
      <c r="AN75" s="97"/>
      <c r="AO75" s="97"/>
      <c r="AP75" s="97"/>
    </row>
    <row r="76" spans="1:53">
      <c r="A76" s="61">
        <f t="shared" si="31"/>
        <v>6</v>
      </c>
      <c r="B76" s="63"/>
      <c r="C76" s="63"/>
      <c r="D76" s="63"/>
      <c r="E76" s="63"/>
      <c r="F76" s="63"/>
      <c r="G76" s="63"/>
      <c r="H76" s="63">
        <f t="shared" ref="H76:N76" si="36">$B$28*$B$27</f>
        <v>-0.6</v>
      </c>
      <c r="I76" s="63">
        <f t="shared" si="36"/>
        <v>-0.6</v>
      </c>
      <c r="J76" s="63">
        <f t="shared" si="36"/>
        <v>-0.6</v>
      </c>
      <c r="K76" s="63">
        <f t="shared" si="36"/>
        <v>-0.6</v>
      </c>
      <c r="L76" s="63">
        <f t="shared" si="36"/>
        <v>-0.6</v>
      </c>
      <c r="M76" s="63">
        <f t="shared" si="36"/>
        <v>-0.6</v>
      </c>
      <c r="N76" s="64">
        <f t="shared" si="36"/>
        <v>-0.6</v>
      </c>
      <c r="O76" s="65"/>
      <c r="P76" s="66"/>
      <c r="AC76" s="72"/>
      <c r="AD76" s="97"/>
      <c r="AE76" s="97"/>
      <c r="AF76" s="97"/>
      <c r="AG76" s="97"/>
      <c r="AH76" s="97"/>
      <c r="AI76" s="97"/>
      <c r="AJ76" s="97"/>
      <c r="AK76" s="97"/>
      <c r="AL76" s="97"/>
      <c r="AM76" s="97"/>
      <c r="AN76" s="97"/>
      <c r="AO76" s="97"/>
      <c r="AP76" s="97"/>
    </row>
    <row r="77" spans="1:53">
      <c r="A77" s="61">
        <f t="shared" si="31"/>
        <v>7</v>
      </c>
      <c r="B77" s="63"/>
      <c r="C77" s="63"/>
      <c r="D77" s="63"/>
      <c r="E77" s="63"/>
      <c r="F77" s="63"/>
      <c r="G77" s="63"/>
      <c r="H77" s="63"/>
      <c r="I77" s="63">
        <f t="shared" ref="I77:N77" si="37">$B$28*$B$27</f>
        <v>-0.6</v>
      </c>
      <c r="J77" s="63">
        <f t="shared" si="37"/>
        <v>-0.6</v>
      </c>
      <c r="K77" s="63">
        <f t="shared" si="37"/>
        <v>-0.6</v>
      </c>
      <c r="L77" s="63">
        <f t="shared" si="37"/>
        <v>-0.6</v>
      </c>
      <c r="M77" s="63">
        <f t="shared" si="37"/>
        <v>-0.6</v>
      </c>
      <c r="N77" s="64">
        <f t="shared" si="37"/>
        <v>-0.6</v>
      </c>
      <c r="O77" s="65"/>
      <c r="P77" s="66"/>
      <c r="AC77" s="72"/>
      <c r="AD77" s="97"/>
      <c r="AE77" s="97"/>
      <c r="AF77" s="97"/>
      <c r="AG77" s="97"/>
      <c r="AH77" s="97"/>
      <c r="AI77" s="97"/>
      <c r="AJ77" s="97"/>
      <c r="AK77" s="97"/>
      <c r="AL77" s="97"/>
      <c r="AM77" s="97"/>
      <c r="AN77" s="97"/>
      <c r="AO77" s="97"/>
      <c r="AP77" s="97"/>
    </row>
    <row r="78" spans="1:53">
      <c r="A78" s="61">
        <f t="shared" si="31"/>
        <v>8</v>
      </c>
      <c r="B78" s="63"/>
      <c r="C78" s="63"/>
      <c r="D78" s="63"/>
      <c r="E78" s="63"/>
      <c r="F78" s="63"/>
      <c r="G78" s="63"/>
      <c r="H78" s="63"/>
      <c r="I78" s="63"/>
      <c r="J78" s="63">
        <f>$B$28*$B$27</f>
        <v>-0.6</v>
      </c>
      <c r="K78" s="63">
        <f>$B$28*$B$27</f>
        <v>-0.6</v>
      </c>
      <c r="L78" s="63">
        <f>$B$28*$B$27</f>
        <v>-0.6</v>
      </c>
      <c r="M78" s="63">
        <f>$B$28*$B$27</f>
        <v>-0.6</v>
      </c>
      <c r="N78" s="64">
        <f>$B$28*$B$27</f>
        <v>-0.6</v>
      </c>
      <c r="O78" s="65"/>
      <c r="P78" s="66"/>
      <c r="AC78" s="72"/>
      <c r="AD78" s="97"/>
      <c r="AE78" s="97"/>
      <c r="AF78" s="97"/>
      <c r="AG78" s="97"/>
      <c r="AH78" s="97"/>
      <c r="AI78" s="97"/>
      <c r="AJ78" s="97"/>
      <c r="AK78" s="97"/>
      <c r="AL78" s="97"/>
      <c r="AM78" s="97"/>
      <c r="AN78" s="97"/>
      <c r="AO78" s="97"/>
      <c r="AP78" s="97"/>
    </row>
    <row r="79" spans="1:53">
      <c r="A79" s="61">
        <f t="shared" si="31"/>
        <v>9</v>
      </c>
      <c r="B79" s="63"/>
      <c r="C79" s="63"/>
      <c r="D79" s="63"/>
      <c r="E79" s="63"/>
      <c r="F79" s="63"/>
      <c r="G79" s="63"/>
      <c r="H79" s="63"/>
      <c r="I79" s="63"/>
      <c r="J79" s="63"/>
      <c r="K79" s="63">
        <f>$B$28*$B$27</f>
        <v>-0.6</v>
      </c>
      <c r="L79" s="63">
        <f>$B$28*$B$27</f>
        <v>-0.6</v>
      </c>
      <c r="M79" s="63">
        <f>$B$28*$B$27</f>
        <v>-0.6</v>
      </c>
      <c r="N79" s="64">
        <f>$B$28*$B$27</f>
        <v>-0.6</v>
      </c>
      <c r="O79" s="65"/>
      <c r="P79" s="66"/>
      <c r="AC79" s="72"/>
      <c r="AD79" s="97"/>
      <c r="AE79" s="97"/>
      <c r="AF79" s="97"/>
      <c r="AG79" s="97"/>
      <c r="AH79" s="97"/>
      <c r="AI79" s="97"/>
      <c r="AJ79" s="97"/>
      <c r="AK79" s="97"/>
      <c r="AL79" s="97"/>
      <c r="AM79" s="97"/>
      <c r="AN79" s="97"/>
      <c r="AO79" s="97"/>
      <c r="AP79" s="97"/>
    </row>
    <row r="80" spans="1:53">
      <c r="A80" s="61">
        <f t="shared" si="31"/>
        <v>10</v>
      </c>
      <c r="B80" s="63"/>
      <c r="C80" s="63"/>
      <c r="D80" s="63"/>
      <c r="E80" s="63"/>
      <c r="F80" s="63"/>
      <c r="G80" s="63"/>
      <c r="H80" s="63"/>
      <c r="I80" s="63"/>
      <c r="J80" s="63"/>
      <c r="K80" s="63"/>
      <c r="L80" s="63">
        <f>$B$28*$B$27</f>
        <v>-0.6</v>
      </c>
      <c r="M80" s="63">
        <f>$B$28*$B$27</f>
        <v>-0.6</v>
      </c>
      <c r="N80" s="64">
        <f>$B$28*$B$27</f>
        <v>-0.6</v>
      </c>
      <c r="O80" s="65"/>
      <c r="P80" s="66"/>
      <c r="AC80" s="72"/>
      <c r="AD80" s="97"/>
      <c r="AE80" s="97"/>
      <c r="AF80" s="97"/>
      <c r="AG80" s="97"/>
      <c r="AH80" s="97"/>
      <c r="AI80" s="97"/>
      <c r="AJ80" s="97"/>
      <c r="AK80" s="97"/>
      <c r="AL80" s="97"/>
      <c r="AM80" s="97"/>
      <c r="AN80" s="97"/>
      <c r="AO80" s="97"/>
      <c r="AP80" s="97"/>
    </row>
    <row r="81" spans="1:29">
      <c r="A81" s="61">
        <f t="shared" si="31"/>
        <v>11</v>
      </c>
      <c r="B81" s="63"/>
      <c r="C81" s="63"/>
      <c r="D81" s="63"/>
      <c r="E81" s="63"/>
      <c r="F81" s="63"/>
      <c r="G81" s="63"/>
      <c r="H81" s="63"/>
      <c r="I81" s="63"/>
      <c r="J81" s="63"/>
      <c r="K81" s="63"/>
      <c r="L81" s="63"/>
      <c r="M81" s="63">
        <f>$B$28*$B$27</f>
        <v>-0.6</v>
      </c>
      <c r="N81" s="64">
        <f>$B$28*$B$27</f>
        <v>-0.6</v>
      </c>
      <c r="O81" s="65"/>
      <c r="P81" s="66"/>
      <c r="AC81" s="72"/>
    </row>
    <row r="82" spans="1:29">
      <c r="A82" s="68">
        <f t="shared" si="31"/>
        <v>12</v>
      </c>
      <c r="B82" s="69"/>
      <c r="C82" s="69"/>
      <c r="D82" s="69"/>
      <c r="E82" s="69"/>
      <c r="F82" s="69"/>
      <c r="G82" s="69"/>
      <c r="H82" s="69"/>
      <c r="I82" s="69"/>
      <c r="J82" s="69"/>
      <c r="K82" s="69"/>
      <c r="L82" s="69"/>
      <c r="M82" s="69"/>
      <c r="N82" s="71">
        <f>$B$28*$B$27</f>
        <v>-0.6</v>
      </c>
      <c r="O82" s="65"/>
      <c r="P82" s="66"/>
    </row>
    <row r="83" spans="1:29">
      <c r="A83" s="72"/>
      <c r="B83" s="65"/>
      <c r="C83" s="65"/>
      <c r="D83" s="65"/>
      <c r="E83" s="65"/>
      <c r="F83" s="65"/>
      <c r="G83" s="65"/>
      <c r="H83" s="65"/>
      <c r="I83" s="65"/>
      <c r="J83" s="65"/>
      <c r="K83" s="65"/>
      <c r="L83" s="65"/>
      <c r="M83" s="65"/>
      <c r="N83" s="65"/>
      <c r="O83" s="65"/>
      <c r="P83" s="66"/>
    </row>
    <row r="84" spans="1:29">
      <c r="B84" s="138"/>
      <c r="C84" s="138"/>
      <c r="D84" s="138"/>
      <c r="E84" s="138"/>
      <c r="F84" s="138"/>
      <c r="G84" s="81"/>
      <c r="H84" s="81"/>
      <c r="I84" s="81"/>
      <c r="J84" s="81"/>
      <c r="K84" s="81"/>
      <c r="L84" s="81"/>
      <c r="M84" s="81"/>
      <c r="N84" s="81"/>
      <c r="O84" s="81"/>
      <c r="P84" s="66"/>
    </row>
    <row r="85" spans="1:29">
      <c r="A85" s="90" t="s">
        <v>95</v>
      </c>
      <c r="B85" s="48"/>
      <c r="C85" s="49"/>
      <c r="D85" s="49"/>
      <c r="E85" s="49"/>
      <c r="F85" s="49"/>
      <c r="G85" s="49"/>
      <c r="H85" s="49"/>
      <c r="I85" s="49"/>
      <c r="J85" s="49"/>
      <c r="K85" s="49"/>
      <c r="L85" s="49"/>
      <c r="M85" s="49"/>
      <c r="N85" s="50"/>
      <c r="O85" s="44"/>
    </row>
    <row r="86" spans="1:29">
      <c r="A86" s="163"/>
      <c r="B86" s="52" t="s">
        <v>96</v>
      </c>
      <c r="C86" s="53"/>
      <c r="D86" s="53"/>
      <c r="E86" s="53"/>
      <c r="F86" s="53"/>
      <c r="G86" s="53"/>
      <c r="H86" s="53"/>
      <c r="I86" s="53"/>
      <c r="J86" s="53"/>
      <c r="K86" s="53"/>
      <c r="L86" s="53"/>
      <c r="M86" s="53"/>
      <c r="N86" s="54"/>
      <c r="O86" s="44"/>
    </row>
    <row r="87" spans="1:29">
      <c r="A87" s="55" t="s">
        <v>86</v>
      </c>
      <c r="B87" s="52">
        <v>0</v>
      </c>
      <c r="C87" s="52">
        <v>1</v>
      </c>
      <c r="D87" s="52">
        <v>2</v>
      </c>
      <c r="E87" s="52">
        <v>3</v>
      </c>
      <c r="F87" s="52">
        <v>4</v>
      </c>
      <c r="G87" s="52">
        <v>5</v>
      </c>
      <c r="H87" s="52">
        <v>6</v>
      </c>
      <c r="I87" s="52">
        <v>7</v>
      </c>
      <c r="J87" s="52">
        <v>8</v>
      </c>
      <c r="K87" s="52">
        <v>9</v>
      </c>
      <c r="L87" s="52">
        <v>10</v>
      </c>
      <c r="M87" s="52">
        <v>11</v>
      </c>
      <c r="N87" s="62">
        <v>12</v>
      </c>
      <c r="O87" s="44"/>
    </row>
    <row r="88" spans="1:29">
      <c r="A88" s="61" t="s">
        <v>88</v>
      </c>
      <c r="B88" s="162"/>
      <c r="C88" s="52"/>
      <c r="D88" s="52"/>
      <c r="E88" s="52"/>
      <c r="F88" s="52"/>
      <c r="G88" s="52"/>
      <c r="H88" s="52"/>
      <c r="I88" s="52"/>
      <c r="J88" s="52"/>
      <c r="K88" s="52"/>
      <c r="L88" s="52"/>
      <c r="M88" s="52"/>
      <c r="N88" s="62"/>
      <c r="O88" s="44"/>
    </row>
    <row r="89" spans="1:29">
      <c r="A89" s="61">
        <v>0</v>
      </c>
      <c r="B89" s="63">
        <f t="shared" ref="B89:M89" si="38">(1/(1+B$34))*((C$47+B$39*C89+(1-B$39)*C90)-$B$27*(B$35-B$34))</f>
        <v>1.1434912673126467</v>
      </c>
      <c r="C89" s="63">
        <f t="shared" si="38"/>
        <v>1.0520674518174913</v>
      </c>
      <c r="D89" s="63">
        <f t="shared" si="38"/>
        <v>0.95995795770612247</v>
      </c>
      <c r="E89" s="63">
        <f t="shared" si="38"/>
        <v>0.86715764238891846</v>
      </c>
      <c r="F89" s="63">
        <f t="shared" si="38"/>
        <v>0.77366132470683546</v>
      </c>
      <c r="G89" s="63">
        <f t="shared" si="38"/>
        <v>0.67946378464213719</v>
      </c>
      <c r="H89" s="63">
        <f t="shared" si="38"/>
        <v>0.58455976302695356</v>
      </c>
      <c r="I89" s="63">
        <f t="shared" si="38"/>
        <v>0.48894396124965572</v>
      </c>
      <c r="J89" s="63">
        <f t="shared" si="38"/>
        <v>0.39261104095902827</v>
      </c>
      <c r="K89" s="63">
        <f t="shared" si="38"/>
        <v>0.29555562376622085</v>
      </c>
      <c r="L89" s="63">
        <f t="shared" si="38"/>
        <v>0.19777229094446749</v>
      </c>
      <c r="M89" s="63">
        <f t="shared" si="38"/>
        <v>9.9255583126550945E-2</v>
      </c>
      <c r="N89" s="64">
        <f>0</f>
        <v>0</v>
      </c>
      <c r="O89" s="65"/>
      <c r="P89" s="66"/>
    </row>
    <row r="90" spans="1:29">
      <c r="A90" s="61">
        <f t="shared" ref="A90:A101" si="39">1+A89</f>
        <v>1</v>
      </c>
      <c r="B90" s="63"/>
      <c r="C90" s="63">
        <f t="shared" ref="C90:M90" si="40">(1/(1+C$34))*((D$47+C$39*D90+(1-C$39)*D91)-$B$27*(C$35-C$34))</f>
        <v>1.0520674518174913</v>
      </c>
      <c r="D90" s="63">
        <f t="shared" si="40"/>
        <v>0.95995795770612247</v>
      </c>
      <c r="E90" s="63">
        <f t="shared" si="40"/>
        <v>0.86715764238891846</v>
      </c>
      <c r="F90" s="63">
        <f t="shared" si="40"/>
        <v>0.77366132470683546</v>
      </c>
      <c r="G90" s="63">
        <f t="shared" si="40"/>
        <v>0.67946378464213719</v>
      </c>
      <c r="H90" s="63">
        <f t="shared" si="40"/>
        <v>0.58455976302695356</v>
      </c>
      <c r="I90" s="63">
        <f t="shared" si="40"/>
        <v>0.48894396124965572</v>
      </c>
      <c r="J90" s="63">
        <f t="shared" si="40"/>
        <v>0.39261104095902827</v>
      </c>
      <c r="K90" s="63">
        <f t="shared" si="40"/>
        <v>0.29555562376622085</v>
      </c>
      <c r="L90" s="63">
        <f t="shared" si="40"/>
        <v>0.19777229094446749</v>
      </c>
      <c r="M90" s="63">
        <f t="shared" si="40"/>
        <v>9.9255583126550945E-2</v>
      </c>
      <c r="N90" s="64">
        <f>0</f>
        <v>0</v>
      </c>
      <c r="O90" s="65"/>
      <c r="P90" s="66"/>
    </row>
    <row r="91" spans="1:29">
      <c r="A91" s="61">
        <f t="shared" si="39"/>
        <v>2</v>
      </c>
      <c r="B91" s="63"/>
      <c r="C91" s="63"/>
      <c r="D91" s="63">
        <f t="shared" ref="D91:M91" si="41">(1/(1+D$34))*((E$47+D$39*E91+(1-D$39)*E92)-$B$27*(D$35-D$34))</f>
        <v>0.95995795770612247</v>
      </c>
      <c r="E91" s="63">
        <f t="shared" si="41"/>
        <v>0.86715764238891846</v>
      </c>
      <c r="F91" s="63">
        <f t="shared" si="41"/>
        <v>0.77366132470683546</v>
      </c>
      <c r="G91" s="63">
        <f t="shared" si="41"/>
        <v>0.67946378464213719</v>
      </c>
      <c r="H91" s="63">
        <f t="shared" si="41"/>
        <v>0.58455976302695356</v>
      </c>
      <c r="I91" s="63">
        <f t="shared" si="41"/>
        <v>0.48894396124965572</v>
      </c>
      <c r="J91" s="63">
        <f t="shared" si="41"/>
        <v>0.39261104095902827</v>
      </c>
      <c r="K91" s="63">
        <f t="shared" si="41"/>
        <v>0.29555562376622085</v>
      </c>
      <c r="L91" s="63">
        <f t="shared" si="41"/>
        <v>0.19777229094446749</v>
      </c>
      <c r="M91" s="63">
        <f t="shared" si="41"/>
        <v>9.9255583126550945E-2</v>
      </c>
      <c r="N91" s="64">
        <f>0</f>
        <v>0</v>
      </c>
      <c r="O91" s="65"/>
      <c r="P91" s="66"/>
    </row>
    <row r="92" spans="1:29">
      <c r="A92" s="61">
        <f t="shared" si="39"/>
        <v>3</v>
      </c>
      <c r="B92" s="63"/>
      <c r="C92" s="63"/>
      <c r="D92" s="63"/>
      <c r="E92" s="63">
        <f t="shared" ref="E92:M92" si="42">(1/(1+E$34))*((F$47+E$39*F92+(1-E$39)*F93)-$B$27*(E$35-E$34))</f>
        <v>0.86715764238891846</v>
      </c>
      <c r="F92" s="63">
        <f t="shared" si="42"/>
        <v>0.77366132470683546</v>
      </c>
      <c r="G92" s="63">
        <f t="shared" si="42"/>
        <v>0.67946378464213719</v>
      </c>
      <c r="H92" s="63">
        <f t="shared" si="42"/>
        <v>0.58455976302695356</v>
      </c>
      <c r="I92" s="63">
        <f t="shared" si="42"/>
        <v>0.48894396124965572</v>
      </c>
      <c r="J92" s="63">
        <f t="shared" si="42"/>
        <v>0.39261104095902827</v>
      </c>
      <c r="K92" s="63">
        <f t="shared" si="42"/>
        <v>0.29555562376622085</v>
      </c>
      <c r="L92" s="63">
        <f t="shared" si="42"/>
        <v>0.19777229094446749</v>
      </c>
      <c r="M92" s="63">
        <f t="shared" si="42"/>
        <v>9.9255583126550945E-2</v>
      </c>
      <c r="N92" s="64">
        <f>0</f>
        <v>0</v>
      </c>
      <c r="O92" s="65"/>
      <c r="P92" s="66"/>
    </row>
    <row r="93" spans="1:29">
      <c r="A93" s="61">
        <f t="shared" si="39"/>
        <v>4</v>
      </c>
      <c r="B93" s="63"/>
      <c r="C93" s="63"/>
      <c r="D93" s="63"/>
      <c r="E93" s="63"/>
      <c r="F93" s="63">
        <f t="shared" ref="F93:M93" si="43">(1/(1+F$34))*((G$47+F$39*G93+(1-F$39)*G94)-$B$27*(F$35-F$34))</f>
        <v>0.77366132470683546</v>
      </c>
      <c r="G93" s="63">
        <f t="shared" si="43"/>
        <v>0.67946378464213719</v>
      </c>
      <c r="H93" s="63">
        <f t="shared" si="43"/>
        <v>0.58455976302695356</v>
      </c>
      <c r="I93" s="63">
        <f t="shared" si="43"/>
        <v>0.48894396124965572</v>
      </c>
      <c r="J93" s="63">
        <f t="shared" si="43"/>
        <v>0.39261104095902827</v>
      </c>
      <c r="K93" s="63">
        <f t="shared" si="43"/>
        <v>0.29555562376622085</v>
      </c>
      <c r="L93" s="63">
        <f t="shared" si="43"/>
        <v>0.19777229094446749</v>
      </c>
      <c r="M93" s="63">
        <f t="shared" si="43"/>
        <v>9.9255583126550945E-2</v>
      </c>
      <c r="N93" s="64">
        <f>0</f>
        <v>0</v>
      </c>
      <c r="O93" s="65"/>
      <c r="P93" s="66"/>
    </row>
    <row r="94" spans="1:29">
      <c r="A94" s="61">
        <f t="shared" si="39"/>
        <v>5</v>
      </c>
      <c r="B94" s="63"/>
      <c r="C94" s="63"/>
      <c r="D94" s="63"/>
      <c r="E94" s="63"/>
      <c r="F94" s="63"/>
      <c r="G94" s="63">
        <f t="shared" ref="G94:M94" si="44">(1/(1+G$34))*((H$47+G$39*H94+(1-G$39)*H95)-$B$27*(G$35-G$34))</f>
        <v>0.67946378464213719</v>
      </c>
      <c r="H94" s="63">
        <f t="shared" si="44"/>
        <v>0.58455976302695356</v>
      </c>
      <c r="I94" s="63">
        <f t="shared" si="44"/>
        <v>0.48894396124965572</v>
      </c>
      <c r="J94" s="63">
        <f t="shared" si="44"/>
        <v>0.39261104095902827</v>
      </c>
      <c r="K94" s="63">
        <f t="shared" si="44"/>
        <v>0.29555562376622085</v>
      </c>
      <c r="L94" s="63">
        <f t="shared" si="44"/>
        <v>0.19777229094446749</v>
      </c>
      <c r="M94" s="63">
        <f t="shared" si="44"/>
        <v>9.9255583126550945E-2</v>
      </c>
      <c r="N94" s="64">
        <f>0</f>
        <v>0</v>
      </c>
      <c r="O94" s="65"/>
      <c r="P94" s="66"/>
    </row>
    <row r="95" spans="1:29">
      <c r="A95" s="61">
        <f t="shared" si="39"/>
        <v>6</v>
      </c>
      <c r="B95" s="63"/>
      <c r="C95" s="63"/>
      <c r="D95" s="63"/>
      <c r="E95" s="63"/>
      <c r="F95" s="63"/>
      <c r="G95" s="63"/>
      <c r="H95" s="63">
        <f t="shared" ref="H95:M95" si="45">(1/(1+H$34))*((I$47+H$39*I95+(1-H$39)*I96)-$B$27*(H$35-H$34))</f>
        <v>0.58455976302695356</v>
      </c>
      <c r="I95" s="63">
        <f t="shared" si="45"/>
        <v>0.48894396124965572</v>
      </c>
      <c r="J95" s="63">
        <f t="shared" si="45"/>
        <v>0.39261104095902827</v>
      </c>
      <c r="K95" s="63">
        <f t="shared" si="45"/>
        <v>0.29555562376622085</v>
      </c>
      <c r="L95" s="63">
        <f t="shared" si="45"/>
        <v>0.19777229094446749</v>
      </c>
      <c r="M95" s="63">
        <f t="shared" si="45"/>
        <v>9.9255583126550945E-2</v>
      </c>
      <c r="N95" s="64">
        <f>0</f>
        <v>0</v>
      </c>
      <c r="O95" s="65"/>
      <c r="P95" s="66"/>
    </row>
    <row r="96" spans="1:29">
      <c r="A96" s="61">
        <f t="shared" si="39"/>
        <v>7</v>
      </c>
      <c r="B96" s="63"/>
      <c r="C96" s="63"/>
      <c r="D96" s="63"/>
      <c r="E96" s="63"/>
      <c r="F96" s="63"/>
      <c r="G96" s="63"/>
      <c r="H96" s="63"/>
      <c r="I96" s="63">
        <f>(1/(1+I$34))*((J$47+I$39*J96+(1-I$39)*J97)-$B$27*(I$35-I$34))</f>
        <v>0.48894396124965572</v>
      </c>
      <c r="J96" s="63">
        <f>(1/(1+J$34))*((K$47+J$39*K96+(1-J$39)*K97)-$B$27*(J$35-J$34))</f>
        <v>0.39261104095902827</v>
      </c>
      <c r="K96" s="63">
        <f>(1/(1+K$34))*((L$47+K$39*L96+(1-K$39)*L97)-$B$27*(K$35-K$34))</f>
        <v>0.29555562376622085</v>
      </c>
      <c r="L96" s="63">
        <f>(1/(1+L$34))*((M$47+L$39*M96+(1-L$39)*M97)-$B$27*(L$35-L$34))</f>
        <v>0.19777229094446749</v>
      </c>
      <c r="M96" s="63">
        <f>(1/(1+M$34))*((N$47+M$39*N96+(1-M$39)*N97)-$B$27*(M$35-M$34))</f>
        <v>9.9255583126550945E-2</v>
      </c>
      <c r="N96" s="64">
        <f>0</f>
        <v>0</v>
      </c>
      <c r="O96" s="65"/>
      <c r="P96" s="66"/>
    </row>
    <row r="97" spans="1:16">
      <c r="A97" s="61">
        <f t="shared" si="39"/>
        <v>8</v>
      </c>
      <c r="B97" s="63"/>
      <c r="C97" s="63"/>
      <c r="D97" s="63"/>
      <c r="E97" s="63"/>
      <c r="F97" s="63"/>
      <c r="G97" s="63"/>
      <c r="H97" s="63"/>
      <c r="I97" s="63"/>
      <c r="J97" s="63">
        <f>(1/(1+J$34))*((K$47+J$39*K97+(1-J$39)*K98)-$B$27*(J$35-J$34))</f>
        <v>0.39261104095902827</v>
      </c>
      <c r="K97" s="63">
        <f>(1/(1+K$34))*((L$47+K$39*L97+(1-K$39)*L98)-$B$27*(K$35-K$34))</f>
        <v>0.29555562376622085</v>
      </c>
      <c r="L97" s="63">
        <f>(1/(1+L$34))*((M$47+L$39*M97+(1-L$39)*M98)-$B$27*(L$35-L$34))</f>
        <v>0.19777229094446749</v>
      </c>
      <c r="M97" s="63">
        <f>(1/(1+M$34))*((N$47+M$39*N97+(1-M$39)*N98)-$B$27*(M$35-M$34))</f>
        <v>9.9255583126550945E-2</v>
      </c>
      <c r="N97" s="64">
        <f>0</f>
        <v>0</v>
      </c>
      <c r="O97" s="65"/>
      <c r="P97" s="66"/>
    </row>
    <row r="98" spans="1:16">
      <c r="A98" s="61">
        <f t="shared" si="39"/>
        <v>9</v>
      </c>
      <c r="B98" s="63"/>
      <c r="C98" s="63"/>
      <c r="D98" s="63"/>
      <c r="E98" s="63"/>
      <c r="F98" s="63"/>
      <c r="G98" s="63"/>
      <c r="H98" s="63"/>
      <c r="I98" s="63"/>
      <c r="J98" s="63"/>
      <c r="K98" s="63">
        <f>(1/(1+K$34))*((L$47+K$39*L98+(1-K$39)*L99)-$B$27*(K$35-K$34))</f>
        <v>0.29555562376622085</v>
      </c>
      <c r="L98" s="63">
        <f>(1/(1+L$34))*((M$47+L$39*M98+(1-L$39)*M99)-$B$27*(L$35-L$34))</f>
        <v>0.19777229094446749</v>
      </c>
      <c r="M98" s="63">
        <f>(1/(1+M$34))*((N$47+M$39*N98+(1-M$39)*N99)-$B$27*(M$35-M$34))</f>
        <v>9.9255583126550945E-2</v>
      </c>
      <c r="N98" s="64">
        <f>0</f>
        <v>0</v>
      </c>
      <c r="O98" s="65"/>
      <c r="P98" s="66"/>
    </row>
    <row r="99" spans="1:16">
      <c r="A99" s="61">
        <f t="shared" si="39"/>
        <v>10</v>
      </c>
      <c r="B99" s="63"/>
      <c r="C99" s="63"/>
      <c r="D99" s="63"/>
      <c r="E99" s="63"/>
      <c r="F99" s="63"/>
      <c r="G99" s="63"/>
      <c r="H99" s="63"/>
      <c r="I99" s="63"/>
      <c r="J99" s="63"/>
      <c r="K99" s="63"/>
      <c r="L99" s="63">
        <f>(1/(1+L$34))*((M$47+L$39*M99+(1-L$39)*M100)-$B$27*(L$35-L$34))</f>
        <v>0.19777229094446749</v>
      </c>
      <c r="M99" s="63">
        <f>(1/(1+M$34))*((N$47+M$39*N99+(1-M$39)*N100)-$B$27*(M$35-M$34))</f>
        <v>9.9255583126550945E-2</v>
      </c>
      <c r="N99" s="64">
        <f>0</f>
        <v>0</v>
      </c>
      <c r="O99" s="65"/>
      <c r="P99" s="66"/>
    </row>
    <row r="100" spans="1:16">
      <c r="A100" s="61">
        <f t="shared" si="39"/>
        <v>11</v>
      </c>
      <c r="B100" s="63"/>
      <c r="C100" s="63"/>
      <c r="D100" s="63"/>
      <c r="E100" s="63"/>
      <c r="F100" s="63"/>
      <c r="G100" s="63"/>
      <c r="H100" s="63"/>
      <c r="I100" s="63"/>
      <c r="J100" s="63"/>
      <c r="K100" s="63"/>
      <c r="L100" s="63"/>
      <c r="M100" s="63">
        <f>(1/(1+M$34))*((N$47+M$39*N100+(1-M$39)*N101)-$B$27*(M$35-M$34))</f>
        <v>9.9255583126550945E-2</v>
      </c>
      <c r="N100" s="64">
        <f>0</f>
        <v>0</v>
      </c>
      <c r="O100" s="65"/>
      <c r="P100" s="66"/>
    </row>
    <row r="101" spans="1:16">
      <c r="A101" s="68">
        <f t="shared" si="39"/>
        <v>12</v>
      </c>
      <c r="B101" s="69"/>
      <c r="C101" s="69"/>
      <c r="D101" s="69"/>
      <c r="E101" s="69"/>
      <c r="F101" s="69"/>
      <c r="G101" s="69"/>
      <c r="H101" s="69"/>
      <c r="I101" s="69"/>
      <c r="J101" s="69"/>
      <c r="K101" s="69"/>
      <c r="L101" s="69"/>
      <c r="M101" s="69"/>
      <c r="N101" s="71">
        <f>0</f>
        <v>0</v>
      </c>
      <c r="O101" s="65"/>
      <c r="P101" s="66"/>
    </row>
    <row r="102" spans="1:16">
      <c r="P102" s="66"/>
    </row>
    <row r="103" spans="1:16">
      <c r="A103" s="91"/>
    </row>
    <row r="104" spans="1:16">
      <c r="B104" s="44"/>
      <c r="C104" s="46"/>
      <c r="D104" s="46"/>
      <c r="E104" s="46"/>
      <c r="F104" s="46"/>
      <c r="G104" s="46"/>
      <c r="H104" s="46"/>
      <c r="I104" s="46"/>
      <c r="J104" s="46"/>
      <c r="K104" s="46"/>
      <c r="L104" s="46"/>
      <c r="M104" s="46"/>
      <c r="N104" s="47"/>
      <c r="O104" s="44"/>
    </row>
    <row r="105" spans="1:16">
      <c r="A105" s="79"/>
      <c r="B105" s="44"/>
      <c r="C105" s="44"/>
      <c r="D105" s="44"/>
      <c r="E105" s="44"/>
      <c r="F105" s="44"/>
      <c r="G105" s="44"/>
      <c r="H105" s="44"/>
      <c r="I105" s="44"/>
      <c r="J105" s="44"/>
      <c r="K105" s="44"/>
      <c r="L105" s="44"/>
      <c r="M105" s="44"/>
      <c r="N105" s="44"/>
      <c r="O105" s="44"/>
    </row>
    <row r="106" spans="1:16">
      <c r="A106" s="72"/>
      <c r="B106" s="80"/>
      <c r="C106" s="44"/>
      <c r="D106" s="44"/>
      <c r="E106" s="44"/>
      <c r="F106" s="44"/>
      <c r="G106" s="44"/>
      <c r="H106" s="44"/>
      <c r="I106" s="44"/>
      <c r="J106" s="44"/>
      <c r="K106" s="44"/>
      <c r="L106" s="44"/>
      <c r="M106" s="44"/>
      <c r="N106" s="44"/>
      <c r="O106" s="44"/>
    </row>
    <row r="107" spans="1:16">
      <c r="A107" s="72"/>
      <c r="B107" s="65"/>
      <c r="C107" s="44"/>
      <c r="D107" s="44"/>
      <c r="E107" s="44"/>
      <c r="F107" s="44"/>
      <c r="G107" s="44"/>
      <c r="H107" s="44"/>
      <c r="I107" s="44"/>
      <c r="J107" s="44"/>
      <c r="K107" s="44"/>
      <c r="L107" s="44"/>
      <c r="M107" s="44"/>
      <c r="N107" s="44"/>
      <c r="O107" s="44"/>
    </row>
    <row r="108" spans="1:16">
      <c r="A108" s="72"/>
      <c r="B108" s="65"/>
      <c r="C108" s="65"/>
      <c r="D108" s="65"/>
      <c r="E108" s="65"/>
      <c r="F108" s="65"/>
      <c r="G108" s="65"/>
      <c r="H108" s="65"/>
      <c r="I108" s="65"/>
      <c r="J108" s="65"/>
      <c r="K108" s="65"/>
      <c r="L108" s="65"/>
      <c r="M108" s="65"/>
      <c r="N108" s="65"/>
      <c r="O108" s="65"/>
      <c r="P108" s="66"/>
    </row>
    <row r="109" spans="1:16">
      <c r="A109" s="72"/>
      <c r="B109" s="65"/>
      <c r="C109" s="65"/>
      <c r="D109" s="65"/>
      <c r="E109" s="65"/>
      <c r="F109" s="65"/>
      <c r="G109" s="65"/>
      <c r="H109" s="65"/>
      <c r="I109" s="65"/>
      <c r="J109" s="65"/>
      <c r="K109" s="65"/>
      <c r="L109" s="65"/>
      <c r="M109" s="65"/>
      <c r="N109" s="65"/>
      <c r="O109" s="65"/>
      <c r="P109" s="66"/>
    </row>
    <row r="110" spans="1:16">
      <c r="A110" s="72"/>
      <c r="B110" s="65"/>
      <c r="C110" s="65"/>
      <c r="D110" s="65"/>
      <c r="E110" s="65"/>
      <c r="F110" s="65"/>
      <c r="G110" s="65"/>
      <c r="H110" s="65"/>
      <c r="I110" s="65"/>
      <c r="J110" s="65"/>
      <c r="K110" s="65"/>
      <c r="L110" s="65"/>
      <c r="M110" s="65"/>
      <c r="N110" s="65"/>
      <c r="O110" s="65"/>
      <c r="P110" s="66"/>
    </row>
    <row r="111" spans="1:16">
      <c r="A111" s="72"/>
      <c r="B111" s="65"/>
      <c r="C111" s="65"/>
      <c r="D111" s="65"/>
      <c r="E111" s="65"/>
      <c r="F111" s="65"/>
      <c r="G111" s="65"/>
      <c r="H111" s="65"/>
      <c r="I111" s="65"/>
      <c r="J111" s="65"/>
      <c r="K111" s="65"/>
      <c r="L111" s="65"/>
      <c r="M111" s="65"/>
      <c r="N111" s="65"/>
      <c r="O111" s="65"/>
      <c r="P111" s="66"/>
    </row>
    <row r="112" spans="1:16">
      <c r="A112" s="72"/>
      <c r="B112" s="65"/>
      <c r="C112" s="65"/>
      <c r="D112" s="65"/>
      <c r="E112" s="65"/>
      <c r="F112" s="65"/>
      <c r="G112" s="65"/>
      <c r="H112" s="65"/>
      <c r="I112" s="65"/>
      <c r="J112" s="65"/>
      <c r="K112" s="65"/>
      <c r="L112" s="65"/>
      <c r="M112" s="65"/>
      <c r="N112" s="65"/>
      <c r="O112" s="65"/>
      <c r="P112" s="66"/>
    </row>
    <row r="113" spans="1:16">
      <c r="A113" s="72"/>
      <c r="B113" s="65"/>
      <c r="C113" s="65"/>
      <c r="D113" s="65"/>
      <c r="E113" s="65"/>
      <c r="F113" s="65"/>
      <c r="G113" s="65"/>
      <c r="H113" s="65"/>
      <c r="I113" s="65"/>
      <c r="J113" s="65"/>
      <c r="K113" s="65"/>
      <c r="L113" s="65"/>
      <c r="M113" s="65"/>
      <c r="N113" s="65"/>
      <c r="O113" s="65"/>
      <c r="P113" s="66"/>
    </row>
    <row r="114" spans="1:16">
      <c r="A114" s="72"/>
      <c r="B114" s="65"/>
      <c r="C114" s="65"/>
      <c r="D114" s="65"/>
      <c r="E114" s="65"/>
      <c r="F114" s="65"/>
      <c r="G114" s="65"/>
      <c r="H114" s="65"/>
      <c r="I114" s="65"/>
      <c r="J114" s="65"/>
      <c r="K114" s="65"/>
      <c r="L114" s="65"/>
      <c r="M114" s="65"/>
      <c r="N114" s="65"/>
      <c r="O114" s="65"/>
      <c r="P114" s="66"/>
    </row>
    <row r="115" spans="1:16">
      <c r="A115" s="72"/>
      <c r="B115" s="65"/>
      <c r="C115" s="65"/>
      <c r="D115" s="65"/>
      <c r="E115" s="65"/>
      <c r="F115" s="65"/>
      <c r="G115" s="65"/>
      <c r="H115" s="65"/>
      <c r="I115" s="65"/>
      <c r="J115" s="65"/>
      <c r="K115" s="65"/>
      <c r="L115" s="65"/>
      <c r="M115" s="65"/>
      <c r="N115" s="65"/>
      <c r="O115" s="65"/>
      <c r="P115" s="66"/>
    </row>
    <row r="116" spans="1:16">
      <c r="A116" s="72"/>
      <c r="B116" s="65"/>
      <c r="C116" s="65"/>
      <c r="D116" s="65"/>
      <c r="E116" s="65"/>
      <c r="F116" s="65"/>
      <c r="G116" s="65"/>
      <c r="H116" s="65"/>
      <c r="I116" s="65"/>
      <c r="J116" s="65"/>
      <c r="K116" s="65"/>
      <c r="L116" s="65"/>
      <c r="M116" s="65"/>
      <c r="N116" s="65"/>
      <c r="O116" s="65"/>
      <c r="P116" s="66"/>
    </row>
    <row r="117" spans="1:16">
      <c r="A117" s="72"/>
      <c r="B117" s="65"/>
      <c r="C117" s="65"/>
      <c r="D117" s="65"/>
      <c r="E117" s="65"/>
      <c r="F117" s="65"/>
      <c r="G117" s="65"/>
      <c r="H117" s="65"/>
      <c r="I117" s="65"/>
      <c r="J117" s="65"/>
      <c r="K117" s="65"/>
      <c r="L117" s="65"/>
      <c r="M117" s="65"/>
      <c r="N117" s="65"/>
      <c r="O117" s="65"/>
      <c r="P117" s="66"/>
    </row>
    <row r="118" spans="1:16">
      <c r="A118" s="72"/>
      <c r="B118" s="65"/>
      <c r="C118" s="65"/>
      <c r="D118" s="65"/>
      <c r="E118" s="65"/>
      <c r="F118" s="65"/>
      <c r="G118" s="65"/>
      <c r="H118" s="65"/>
      <c r="I118" s="65"/>
      <c r="J118" s="65"/>
      <c r="K118" s="65"/>
      <c r="L118" s="65"/>
      <c r="M118" s="65"/>
      <c r="N118" s="65"/>
      <c r="O118" s="65"/>
      <c r="P118" s="66"/>
    </row>
    <row r="119" spans="1:16">
      <c r="A119" s="72"/>
      <c r="B119" s="65"/>
      <c r="C119" s="65"/>
      <c r="D119" s="65"/>
      <c r="E119" s="65"/>
      <c r="F119" s="65"/>
      <c r="G119" s="65"/>
      <c r="H119" s="65"/>
      <c r="I119" s="65"/>
      <c r="J119" s="65"/>
      <c r="K119" s="65"/>
      <c r="L119" s="65"/>
      <c r="M119" s="65"/>
      <c r="N119" s="65"/>
      <c r="O119" s="65"/>
      <c r="P119" s="66"/>
    </row>
    <row r="120" spans="1:16">
      <c r="A120" s="72"/>
      <c r="B120" s="65"/>
      <c r="C120" s="65"/>
      <c r="D120" s="65"/>
      <c r="E120" s="65"/>
      <c r="F120" s="65"/>
      <c r="G120" s="65"/>
      <c r="H120" s="65"/>
      <c r="I120" s="65"/>
      <c r="J120" s="65"/>
      <c r="K120" s="65"/>
      <c r="L120" s="65"/>
      <c r="M120" s="65"/>
      <c r="N120" s="65"/>
      <c r="O120" s="65"/>
      <c r="P120" s="66"/>
    </row>
    <row r="121" spans="1:16">
      <c r="A121" s="72"/>
      <c r="B121" s="65"/>
      <c r="C121" s="65"/>
      <c r="D121" s="65"/>
      <c r="E121" s="65"/>
      <c r="F121" s="65"/>
      <c r="G121" s="65"/>
      <c r="H121" s="65"/>
      <c r="I121" s="65"/>
      <c r="J121" s="65"/>
      <c r="K121" s="65"/>
      <c r="L121" s="65"/>
      <c r="M121" s="65"/>
      <c r="N121" s="65"/>
      <c r="O121" s="65"/>
      <c r="P121" s="66"/>
    </row>
    <row r="122" spans="1:16">
      <c r="P122" s="82"/>
    </row>
    <row r="123" spans="1:16">
      <c r="A123" s="78"/>
      <c r="B123" s="44"/>
      <c r="C123" s="44"/>
      <c r="D123" s="44"/>
      <c r="E123" s="44"/>
      <c r="F123" s="44"/>
      <c r="G123" s="44"/>
      <c r="H123" s="44"/>
      <c r="I123" s="44"/>
      <c r="J123" s="44"/>
      <c r="K123" s="44"/>
      <c r="L123" s="44"/>
      <c r="M123" s="44"/>
      <c r="N123" s="60"/>
      <c r="O123" s="60"/>
      <c r="P123" s="82"/>
    </row>
    <row r="124" spans="1:16">
      <c r="A124" s="79"/>
      <c r="B124" s="44"/>
      <c r="C124" s="44"/>
      <c r="D124" s="44"/>
      <c r="E124" s="44"/>
      <c r="F124" s="44"/>
      <c r="G124" s="44"/>
      <c r="H124" s="44"/>
      <c r="I124" s="44"/>
      <c r="J124" s="44"/>
      <c r="K124" s="44"/>
      <c r="L124" s="44"/>
      <c r="M124" s="44"/>
      <c r="N124" s="58"/>
      <c r="O124" s="44"/>
    </row>
    <row r="125" spans="1:16">
      <c r="A125" s="72"/>
      <c r="B125" s="44"/>
      <c r="C125" s="44"/>
      <c r="D125" s="44"/>
      <c r="E125" s="44"/>
      <c r="F125" s="44"/>
      <c r="G125" s="44"/>
      <c r="H125" s="44"/>
      <c r="I125" s="44"/>
      <c r="J125" s="44"/>
      <c r="K125" s="44"/>
      <c r="L125" s="44"/>
      <c r="M125" s="44"/>
      <c r="N125" s="44"/>
      <c r="O125" s="44"/>
    </row>
    <row r="126" spans="1:16">
      <c r="A126" s="72"/>
      <c r="B126" s="60"/>
      <c r="C126" s="60"/>
      <c r="D126" s="60"/>
      <c r="E126" s="60"/>
      <c r="F126" s="60"/>
      <c r="G126" s="60"/>
      <c r="H126" s="60"/>
      <c r="I126" s="60"/>
      <c r="J126" s="60"/>
      <c r="K126" s="60"/>
      <c r="L126" s="60"/>
      <c r="M126" s="60"/>
      <c r="N126" s="60"/>
      <c r="O126" s="60"/>
      <c r="P126" s="30"/>
    </row>
    <row r="127" spans="1:16">
      <c r="A127" s="72"/>
      <c r="B127" s="60"/>
      <c r="C127" s="60"/>
      <c r="D127" s="60"/>
      <c r="E127" s="60"/>
      <c r="F127" s="60"/>
      <c r="G127" s="60"/>
      <c r="H127" s="60"/>
      <c r="I127" s="60"/>
      <c r="J127" s="60"/>
      <c r="K127" s="60"/>
      <c r="L127" s="60"/>
      <c r="M127" s="60"/>
      <c r="N127" s="60"/>
      <c r="O127" s="60"/>
      <c r="P127" s="30"/>
    </row>
    <row r="128" spans="1:16">
      <c r="A128" s="72"/>
      <c r="B128" s="60"/>
      <c r="C128" s="60"/>
      <c r="D128" s="60"/>
      <c r="E128" s="60"/>
      <c r="F128" s="60"/>
      <c r="G128" s="60"/>
      <c r="H128" s="60"/>
      <c r="I128" s="60"/>
      <c r="J128" s="60"/>
      <c r="K128" s="60"/>
      <c r="L128" s="60"/>
      <c r="M128" s="60"/>
      <c r="N128" s="60"/>
      <c r="O128" s="60"/>
      <c r="P128" s="30"/>
    </row>
    <row r="129" spans="1:16">
      <c r="A129" s="72"/>
      <c r="B129" s="60"/>
      <c r="C129" s="60"/>
      <c r="D129" s="60"/>
      <c r="E129" s="60"/>
      <c r="F129" s="60"/>
      <c r="G129" s="60"/>
      <c r="H129" s="60"/>
      <c r="I129" s="60"/>
      <c r="J129" s="60"/>
      <c r="K129" s="60"/>
      <c r="L129" s="60"/>
      <c r="M129" s="60"/>
      <c r="N129" s="60"/>
      <c r="O129" s="60"/>
      <c r="P129" s="30"/>
    </row>
    <row r="130" spans="1:16">
      <c r="A130" s="72"/>
      <c r="B130" s="60"/>
      <c r="C130" s="60"/>
      <c r="D130" s="60"/>
      <c r="E130" s="60"/>
      <c r="F130" s="60"/>
      <c r="G130" s="60"/>
      <c r="H130" s="60"/>
      <c r="I130" s="60"/>
      <c r="J130" s="60"/>
      <c r="K130" s="60"/>
      <c r="L130" s="60"/>
      <c r="M130" s="60"/>
      <c r="N130" s="60"/>
      <c r="O130" s="60"/>
      <c r="P130" s="30"/>
    </row>
    <row r="131" spans="1:16">
      <c r="A131" s="72"/>
      <c r="B131" s="60"/>
      <c r="C131" s="60"/>
      <c r="D131" s="60"/>
      <c r="E131" s="60"/>
      <c r="F131" s="60"/>
      <c r="G131" s="60"/>
      <c r="H131" s="60"/>
      <c r="I131" s="60"/>
      <c r="J131" s="60"/>
      <c r="K131" s="60"/>
      <c r="L131" s="60"/>
      <c r="M131" s="60"/>
      <c r="N131" s="60"/>
      <c r="O131" s="60"/>
      <c r="P131" s="30"/>
    </row>
    <row r="132" spans="1:16">
      <c r="A132" s="72"/>
      <c r="B132" s="60"/>
      <c r="C132" s="60"/>
      <c r="D132" s="60"/>
      <c r="E132" s="60"/>
      <c r="F132" s="60"/>
      <c r="G132" s="60"/>
      <c r="H132" s="60"/>
      <c r="I132" s="60"/>
      <c r="J132" s="60"/>
      <c r="K132" s="60"/>
      <c r="L132" s="60"/>
      <c r="M132" s="60"/>
      <c r="N132" s="60"/>
      <c r="O132" s="60"/>
      <c r="P132" s="30"/>
    </row>
    <row r="133" spans="1:16">
      <c r="A133" s="72"/>
      <c r="B133" s="60"/>
      <c r="C133" s="60"/>
      <c r="D133" s="60"/>
      <c r="E133" s="60"/>
      <c r="F133" s="60"/>
      <c r="G133" s="60"/>
      <c r="H133" s="60"/>
      <c r="I133" s="60"/>
      <c r="J133" s="60"/>
      <c r="K133" s="60"/>
      <c r="L133" s="60"/>
      <c r="M133" s="60"/>
      <c r="N133" s="60"/>
      <c r="O133" s="60"/>
      <c r="P133" s="30"/>
    </row>
    <row r="134" spans="1:16">
      <c r="A134" s="72"/>
      <c r="B134" s="60"/>
      <c r="C134" s="60"/>
      <c r="D134" s="60"/>
      <c r="E134" s="60"/>
      <c r="F134" s="60"/>
      <c r="G134" s="60"/>
      <c r="H134" s="60"/>
      <c r="I134" s="60"/>
      <c r="J134" s="60"/>
      <c r="K134" s="60"/>
      <c r="L134" s="60"/>
      <c r="M134" s="60"/>
      <c r="N134" s="60"/>
      <c r="O134" s="60"/>
      <c r="P134" s="30"/>
    </row>
    <row r="135" spans="1:16">
      <c r="A135" s="72"/>
      <c r="B135" s="60"/>
      <c r="C135" s="60"/>
      <c r="D135" s="60"/>
      <c r="E135" s="60"/>
      <c r="F135" s="60"/>
      <c r="G135" s="60"/>
      <c r="H135" s="60"/>
      <c r="I135" s="60"/>
      <c r="J135" s="60"/>
      <c r="K135" s="60"/>
      <c r="L135" s="60"/>
      <c r="M135" s="60"/>
      <c r="N135" s="60"/>
      <c r="O135" s="60"/>
      <c r="P135" s="30"/>
    </row>
    <row r="136" spans="1:16">
      <c r="A136" s="72"/>
      <c r="B136" s="60"/>
      <c r="C136" s="60"/>
      <c r="D136" s="60"/>
      <c r="E136" s="60"/>
      <c r="F136" s="60"/>
      <c r="G136" s="60"/>
      <c r="H136" s="60"/>
      <c r="I136" s="60"/>
      <c r="J136" s="60"/>
      <c r="K136" s="60"/>
      <c r="L136" s="60"/>
      <c r="M136" s="60"/>
      <c r="N136" s="60"/>
      <c r="O136" s="60"/>
      <c r="P136" s="30"/>
    </row>
    <row r="137" spans="1:16">
      <c r="A137" s="72"/>
      <c r="B137" s="60"/>
      <c r="C137" s="60"/>
      <c r="D137" s="60"/>
      <c r="E137" s="60"/>
      <c r="F137" s="60"/>
      <c r="G137" s="60"/>
      <c r="H137" s="60"/>
      <c r="I137" s="60"/>
      <c r="J137" s="60"/>
      <c r="K137" s="60"/>
      <c r="L137" s="60"/>
      <c r="M137" s="60"/>
      <c r="N137" s="60"/>
      <c r="O137" s="60"/>
      <c r="P137" s="30"/>
    </row>
    <row r="138" spans="1:16">
      <c r="A138" s="72"/>
      <c r="B138" s="60"/>
      <c r="C138" s="60"/>
      <c r="D138" s="60"/>
      <c r="E138" s="60"/>
      <c r="F138" s="60"/>
      <c r="G138" s="60"/>
      <c r="H138" s="60"/>
      <c r="I138" s="60"/>
      <c r="J138" s="60"/>
      <c r="K138" s="60"/>
      <c r="L138" s="60"/>
      <c r="M138" s="60"/>
      <c r="N138" s="60"/>
      <c r="O138" s="60"/>
      <c r="P138" s="30"/>
    </row>
    <row r="140" spans="1:16">
      <c r="P140" s="66"/>
    </row>
    <row r="141" spans="1:16">
      <c r="P141" s="66"/>
    </row>
    <row r="142" spans="1:16">
      <c r="B142" s="74"/>
      <c r="P142" s="66"/>
    </row>
    <row r="143" spans="1:16">
      <c r="B143" s="44"/>
      <c r="C143" s="44"/>
      <c r="D143" s="44"/>
      <c r="E143" s="44"/>
      <c r="F143" s="44"/>
      <c r="G143" s="44"/>
      <c r="H143" s="44"/>
      <c r="I143" s="44"/>
      <c r="J143" s="44"/>
      <c r="K143" s="44"/>
      <c r="L143" s="44"/>
      <c r="M143" s="44"/>
    </row>
    <row r="144" spans="1:16">
      <c r="A144" s="78"/>
      <c r="B144" s="44"/>
      <c r="C144" s="44"/>
      <c r="D144" s="44"/>
      <c r="E144" s="44"/>
      <c r="F144" s="44"/>
      <c r="G144" s="44"/>
      <c r="H144" s="44"/>
      <c r="I144" s="44"/>
      <c r="J144" s="44"/>
      <c r="K144" s="44"/>
      <c r="L144" s="44"/>
      <c r="M144" s="44"/>
    </row>
    <row r="145" spans="1:16">
      <c r="A145" s="72"/>
      <c r="B145" s="44"/>
      <c r="C145" s="44"/>
      <c r="D145" s="44"/>
      <c r="E145" s="44"/>
      <c r="F145" s="44"/>
      <c r="G145" s="44"/>
      <c r="H145" s="44"/>
      <c r="I145" s="44"/>
      <c r="J145" s="44"/>
      <c r="K145" s="44"/>
      <c r="L145" s="44"/>
      <c r="M145" s="44"/>
    </row>
    <row r="146" spans="1:16">
      <c r="A146" s="72"/>
      <c r="B146" s="83"/>
      <c r="C146" s="83"/>
      <c r="D146" s="83"/>
      <c r="E146" s="83"/>
      <c r="F146" s="83"/>
      <c r="G146" s="83"/>
      <c r="H146" s="83"/>
      <c r="I146" s="83"/>
      <c r="J146" s="83"/>
      <c r="K146" s="83"/>
      <c r="L146" s="83"/>
      <c r="M146" s="83"/>
      <c r="N146" s="84"/>
      <c r="O146" s="84"/>
      <c r="P146" s="23"/>
    </row>
    <row r="147" spans="1:16">
      <c r="A147" s="72"/>
      <c r="B147" s="44"/>
      <c r="C147" s="83"/>
      <c r="D147" s="83"/>
      <c r="E147" s="83"/>
      <c r="F147" s="83"/>
      <c r="G147" s="83"/>
      <c r="H147" s="83"/>
      <c r="I147" s="83"/>
      <c r="J147" s="83"/>
      <c r="K147" s="83"/>
      <c r="L147" s="83"/>
      <c r="M147" s="83"/>
      <c r="N147" s="84"/>
      <c r="O147" s="84"/>
      <c r="P147" s="23"/>
    </row>
    <row r="148" spans="1:16">
      <c r="A148" s="72"/>
      <c r="B148" s="44"/>
      <c r="C148" s="44"/>
      <c r="D148" s="83"/>
      <c r="E148" s="83"/>
      <c r="F148" s="83"/>
      <c r="G148" s="83"/>
      <c r="H148" s="83"/>
      <c r="I148" s="83"/>
      <c r="J148" s="83"/>
      <c r="K148" s="83"/>
      <c r="L148" s="83"/>
      <c r="M148" s="83"/>
      <c r="N148" s="84"/>
      <c r="O148" s="84"/>
      <c r="P148" s="23"/>
    </row>
    <row r="149" spans="1:16">
      <c r="A149" s="72"/>
      <c r="B149" s="44"/>
      <c r="C149" s="44"/>
      <c r="D149" s="44"/>
      <c r="E149" s="83"/>
      <c r="F149" s="83"/>
      <c r="G149" s="83"/>
      <c r="H149" s="83"/>
      <c r="I149" s="83"/>
      <c r="J149" s="83"/>
      <c r="K149" s="83"/>
      <c r="L149" s="83"/>
      <c r="M149" s="83"/>
      <c r="N149" s="84"/>
      <c r="O149" s="84"/>
      <c r="P149" s="23"/>
    </row>
    <row r="150" spans="1:16">
      <c r="A150" s="72"/>
      <c r="B150" s="44"/>
      <c r="C150" s="44"/>
      <c r="D150" s="44"/>
      <c r="E150" s="44"/>
      <c r="F150" s="83"/>
      <c r="G150" s="83"/>
      <c r="H150" s="83"/>
      <c r="I150" s="83"/>
      <c r="J150" s="83"/>
      <c r="K150" s="83"/>
      <c r="L150" s="83"/>
      <c r="M150" s="83"/>
      <c r="N150" s="84"/>
      <c r="O150" s="84"/>
      <c r="P150" s="23"/>
    </row>
    <row r="151" spans="1:16">
      <c r="A151" s="72"/>
      <c r="B151" s="44"/>
      <c r="C151" s="44"/>
      <c r="D151" s="44"/>
      <c r="E151" s="44"/>
      <c r="F151" s="44"/>
      <c r="G151" s="83"/>
      <c r="H151" s="83"/>
      <c r="I151" s="83"/>
      <c r="J151" s="83"/>
      <c r="K151" s="83"/>
      <c r="L151" s="83"/>
      <c r="M151" s="83"/>
      <c r="N151" s="84"/>
      <c r="O151" s="84"/>
      <c r="P151" s="23"/>
    </row>
    <row r="152" spans="1:16">
      <c r="A152" s="72"/>
      <c r="B152" s="44"/>
      <c r="C152" s="44"/>
      <c r="D152" s="44"/>
      <c r="E152" s="44"/>
      <c r="F152" s="44"/>
      <c r="G152" s="44"/>
      <c r="H152" s="83"/>
      <c r="I152" s="83"/>
      <c r="J152" s="83"/>
      <c r="K152" s="83"/>
      <c r="L152" s="83"/>
      <c r="M152" s="83"/>
      <c r="N152" s="84"/>
      <c r="O152" s="84"/>
      <c r="P152" s="23"/>
    </row>
    <row r="153" spans="1:16">
      <c r="A153" s="72"/>
      <c r="B153" s="44"/>
      <c r="C153" s="44"/>
      <c r="D153" s="44"/>
      <c r="E153" s="44"/>
      <c r="F153" s="44"/>
      <c r="G153" s="44"/>
      <c r="H153" s="44"/>
      <c r="I153" s="83"/>
      <c r="J153" s="83"/>
      <c r="K153" s="83"/>
      <c r="L153" s="83"/>
      <c r="M153" s="83"/>
      <c r="N153" s="84"/>
      <c r="O153" s="84"/>
      <c r="P153" s="23"/>
    </row>
    <row r="154" spans="1:16">
      <c r="A154" s="72"/>
      <c r="B154" s="44"/>
      <c r="C154" s="44"/>
      <c r="D154" s="44"/>
      <c r="E154" s="44"/>
      <c r="F154" s="44"/>
      <c r="G154" s="44"/>
      <c r="H154" s="44"/>
      <c r="I154" s="44"/>
      <c r="J154" s="85"/>
      <c r="K154" s="85"/>
      <c r="L154" s="85"/>
      <c r="M154" s="85"/>
      <c r="N154" s="84"/>
      <c r="O154" s="84"/>
      <c r="P154" s="23"/>
    </row>
    <row r="155" spans="1:16">
      <c r="A155" s="72"/>
      <c r="B155" s="44"/>
      <c r="C155" s="44"/>
      <c r="D155" s="44"/>
      <c r="E155" s="44"/>
      <c r="F155" s="44"/>
      <c r="G155" s="44"/>
      <c r="H155" s="44"/>
      <c r="I155" s="44"/>
      <c r="J155" s="60"/>
      <c r="K155" s="85"/>
      <c r="L155" s="85"/>
      <c r="M155" s="85"/>
      <c r="N155" s="84"/>
      <c r="O155" s="84"/>
      <c r="P155" s="23"/>
    </row>
    <row r="156" spans="1:16">
      <c r="A156" s="72"/>
      <c r="B156" s="44"/>
      <c r="C156" s="44"/>
      <c r="D156" s="44"/>
      <c r="E156" s="44"/>
      <c r="F156" s="44"/>
      <c r="G156" s="44"/>
      <c r="H156" s="44"/>
      <c r="I156" s="44"/>
      <c r="J156" s="60"/>
      <c r="K156" s="60"/>
      <c r="L156" s="85"/>
      <c r="M156" s="85"/>
      <c r="N156" s="84"/>
      <c r="O156" s="84"/>
      <c r="P156" s="23"/>
    </row>
    <row r="157" spans="1:16">
      <c r="A157" s="72"/>
      <c r="B157" s="44"/>
      <c r="C157" s="44"/>
      <c r="D157" s="44"/>
      <c r="E157" s="44"/>
      <c r="F157" s="44"/>
      <c r="G157" s="44"/>
      <c r="H157" s="44"/>
      <c r="I157" s="44"/>
      <c r="J157" s="60"/>
      <c r="K157" s="60"/>
      <c r="L157" s="60"/>
      <c r="M157" s="85"/>
      <c r="N157" s="84"/>
      <c r="O157" s="84"/>
      <c r="P157" s="23"/>
    </row>
    <row r="158" spans="1:16">
      <c r="A158" s="72"/>
      <c r="N158" s="84"/>
      <c r="O158" s="84"/>
      <c r="P158" s="23"/>
    </row>
    <row r="160" spans="1:16">
      <c r="B160" s="44"/>
      <c r="C160" s="44"/>
      <c r="D160" s="44"/>
      <c r="E160" s="44"/>
      <c r="F160" s="44"/>
      <c r="G160" s="44"/>
      <c r="H160" s="44"/>
      <c r="I160" s="44"/>
      <c r="J160" s="44"/>
      <c r="K160" s="44"/>
      <c r="L160" s="44"/>
      <c r="M160" s="44"/>
    </row>
    <row r="161" spans="1:13">
      <c r="A161" s="78"/>
      <c r="B161" s="44"/>
      <c r="C161" s="44"/>
      <c r="D161" s="44"/>
      <c r="E161" s="44"/>
      <c r="F161" s="44"/>
      <c r="G161" s="44"/>
      <c r="H161" s="44"/>
      <c r="I161" s="44"/>
      <c r="J161" s="44"/>
      <c r="K161" s="44"/>
      <c r="L161" s="44"/>
      <c r="M161" s="44"/>
    </row>
    <row r="162" spans="1:13">
      <c r="A162" s="72"/>
      <c r="B162" s="44"/>
      <c r="C162" s="44"/>
      <c r="D162" s="44"/>
      <c r="E162" s="44"/>
      <c r="F162" s="44"/>
      <c r="G162" s="44"/>
      <c r="H162" s="44"/>
      <c r="I162" s="44"/>
      <c r="J162" s="44"/>
      <c r="K162" s="44"/>
      <c r="L162" s="44"/>
      <c r="M162" s="44"/>
    </row>
    <row r="163" spans="1:13">
      <c r="A163" s="72"/>
      <c r="B163" s="86"/>
      <c r="C163" s="86"/>
      <c r="D163" s="86"/>
      <c r="E163" s="86"/>
      <c r="F163" s="86"/>
      <c r="G163" s="86"/>
      <c r="H163" s="86"/>
      <c r="I163" s="86"/>
      <c r="J163" s="86"/>
      <c r="K163" s="86"/>
      <c r="L163" s="86"/>
      <c r="M163" s="86"/>
    </row>
    <row r="164" spans="1:13">
      <c r="A164" s="72"/>
      <c r="B164" s="87"/>
      <c r="C164" s="86"/>
      <c r="D164" s="86"/>
      <c r="E164" s="86"/>
      <c r="F164" s="86"/>
      <c r="G164" s="86"/>
      <c r="H164" s="86"/>
      <c r="I164" s="86"/>
      <c r="J164" s="86"/>
      <c r="K164" s="86"/>
      <c r="L164" s="86"/>
      <c r="M164" s="86"/>
    </row>
    <row r="165" spans="1:13">
      <c r="A165" s="72"/>
      <c r="B165" s="87"/>
      <c r="C165" s="87"/>
      <c r="D165" s="86"/>
      <c r="E165" s="86"/>
      <c r="F165" s="86"/>
      <c r="G165" s="86"/>
      <c r="H165" s="86"/>
      <c r="I165" s="86"/>
      <c r="J165" s="86"/>
      <c r="K165" s="86"/>
      <c r="L165" s="86"/>
      <c r="M165" s="86"/>
    </row>
    <row r="166" spans="1:13">
      <c r="A166" s="72"/>
      <c r="B166" s="87"/>
      <c r="C166" s="87"/>
      <c r="D166" s="87"/>
      <c r="E166" s="86"/>
      <c r="F166" s="86"/>
      <c r="G166" s="86"/>
      <c r="H166" s="86"/>
      <c r="I166" s="86"/>
      <c r="J166" s="86"/>
      <c r="K166" s="86"/>
      <c r="L166" s="86"/>
      <c r="M166" s="86"/>
    </row>
    <row r="167" spans="1:13">
      <c r="A167" s="72"/>
      <c r="B167" s="87"/>
      <c r="C167" s="87"/>
      <c r="D167" s="87"/>
      <c r="E167" s="87"/>
      <c r="F167" s="86"/>
      <c r="G167" s="86"/>
      <c r="H167" s="86"/>
      <c r="I167" s="86"/>
      <c r="J167" s="86"/>
      <c r="K167" s="86"/>
      <c r="L167" s="86"/>
      <c r="M167" s="86"/>
    </row>
    <row r="168" spans="1:13">
      <c r="A168" s="72"/>
      <c r="B168" s="87"/>
      <c r="C168" s="87"/>
      <c r="D168" s="87"/>
      <c r="E168" s="87"/>
      <c r="F168" s="87"/>
      <c r="G168" s="86"/>
      <c r="H168" s="86"/>
      <c r="I168" s="86"/>
      <c r="J168" s="86"/>
      <c r="K168" s="86"/>
      <c r="L168" s="86"/>
      <c r="M168" s="86"/>
    </row>
    <row r="169" spans="1:13">
      <c r="A169" s="72"/>
      <c r="B169" s="87"/>
      <c r="C169" s="87"/>
      <c r="D169" s="87"/>
      <c r="E169" s="87"/>
      <c r="F169" s="87"/>
      <c r="G169" s="87"/>
      <c r="H169" s="86"/>
      <c r="I169" s="86"/>
      <c r="J169" s="86"/>
      <c r="K169" s="86"/>
      <c r="L169" s="86"/>
      <c r="M169" s="86"/>
    </row>
    <row r="170" spans="1:13">
      <c r="A170" s="72"/>
      <c r="B170" s="87"/>
      <c r="C170" s="87"/>
      <c r="D170" s="87"/>
      <c r="E170" s="87"/>
      <c r="F170" s="87"/>
      <c r="G170" s="87"/>
      <c r="H170" s="87"/>
      <c r="I170" s="86"/>
      <c r="J170" s="86"/>
      <c r="K170" s="86"/>
      <c r="L170" s="86"/>
      <c r="M170" s="86"/>
    </row>
    <row r="171" spans="1:13">
      <c r="A171" s="72"/>
      <c r="B171" s="87"/>
      <c r="C171" s="87"/>
      <c r="D171" s="87"/>
      <c r="E171" s="87"/>
      <c r="F171" s="87"/>
      <c r="G171" s="87"/>
      <c r="H171" s="87"/>
      <c r="I171" s="87"/>
      <c r="J171" s="86"/>
      <c r="K171" s="86"/>
      <c r="L171" s="86"/>
      <c r="M171" s="86"/>
    </row>
    <row r="172" spans="1:13">
      <c r="A172" s="72"/>
      <c r="B172" s="87"/>
      <c r="C172" s="87"/>
      <c r="D172" s="87"/>
      <c r="E172" s="87"/>
      <c r="F172" s="87"/>
      <c r="G172" s="87"/>
      <c r="H172" s="87"/>
      <c r="I172" s="87"/>
      <c r="J172" s="87"/>
      <c r="K172" s="86"/>
      <c r="L172" s="86"/>
      <c r="M172" s="86"/>
    </row>
    <row r="173" spans="1:13">
      <c r="A173" s="72"/>
      <c r="B173" s="87"/>
      <c r="C173" s="87"/>
      <c r="D173" s="87"/>
      <c r="E173" s="87"/>
      <c r="F173" s="87"/>
      <c r="G173" s="87"/>
      <c r="H173" s="87"/>
      <c r="I173" s="87"/>
      <c r="J173" s="87"/>
      <c r="K173" s="87"/>
      <c r="L173" s="86"/>
      <c r="M173" s="86"/>
    </row>
    <row r="174" spans="1:13">
      <c r="A174" s="72"/>
      <c r="B174" s="87"/>
      <c r="C174" s="87"/>
      <c r="D174" s="87"/>
      <c r="E174" s="87"/>
      <c r="F174" s="87"/>
      <c r="G174" s="87"/>
      <c r="H174" s="87"/>
      <c r="I174" s="87"/>
      <c r="J174" s="87"/>
      <c r="K174" s="87"/>
      <c r="L174" s="87"/>
      <c r="M174" s="86"/>
    </row>
    <row r="175" spans="1:13">
      <c r="A175" s="72"/>
    </row>
    <row r="177" spans="1:14">
      <c r="A177" s="78"/>
    </row>
    <row r="178" spans="1:14">
      <c r="A178" s="44"/>
      <c r="B178" s="44"/>
      <c r="C178" s="44"/>
      <c r="D178" s="44"/>
      <c r="E178" s="44"/>
      <c r="F178" s="44"/>
      <c r="G178" s="44"/>
      <c r="H178" s="44"/>
      <c r="I178" s="44"/>
      <c r="J178" s="44"/>
      <c r="K178" s="44"/>
      <c r="L178" s="44"/>
      <c r="M178" s="44"/>
      <c r="N178" s="44"/>
    </row>
    <row r="179" spans="1:14">
      <c r="A179" s="60"/>
      <c r="B179" s="44"/>
      <c r="C179" s="44"/>
      <c r="D179" s="44"/>
      <c r="E179" s="44"/>
      <c r="F179" s="44"/>
      <c r="G179" s="44"/>
      <c r="H179" s="44"/>
      <c r="I179" s="44"/>
      <c r="J179" s="44"/>
      <c r="K179" s="44"/>
      <c r="L179" s="44"/>
      <c r="M179" s="44"/>
      <c r="N179" s="60"/>
    </row>
    <row r="180" spans="1:14">
      <c r="A180" s="72"/>
      <c r="B180" s="44"/>
      <c r="C180" s="44"/>
      <c r="D180" s="44"/>
      <c r="E180" s="44"/>
      <c r="F180" s="44"/>
      <c r="G180" s="44"/>
      <c r="H180" s="44"/>
      <c r="I180" s="44"/>
      <c r="J180" s="44"/>
      <c r="K180" s="44"/>
      <c r="L180" s="44"/>
      <c r="M180" s="44"/>
      <c r="N180" s="44"/>
    </row>
    <row r="181" spans="1:14">
      <c r="A181" s="72"/>
      <c r="B181" s="65"/>
      <c r="C181" s="65"/>
      <c r="D181" s="65"/>
      <c r="E181" s="65"/>
      <c r="F181" s="65"/>
      <c r="G181" s="65"/>
      <c r="H181" s="65"/>
      <c r="I181" s="65"/>
      <c r="J181" s="65"/>
      <c r="K181" s="65"/>
      <c r="L181" s="65"/>
      <c r="M181" s="65"/>
      <c r="N181" s="65"/>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44"/>
      <c r="B194" s="44"/>
      <c r="C194" s="44"/>
      <c r="D194" s="44"/>
      <c r="E194" s="44"/>
      <c r="F194" s="44"/>
      <c r="G194" s="44"/>
      <c r="H194" s="44"/>
      <c r="I194" s="44"/>
      <c r="J194" s="44"/>
      <c r="K194" s="44"/>
      <c r="L194" s="44"/>
      <c r="M194" s="44"/>
      <c r="N194" s="44"/>
    </row>
    <row r="195" spans="1:14">
      <c r="A195" s="78"/>
    </row>
    <row r="196" spans="1:14">
      <c r="A196" s="44"/>
      <c r="B196" s="44"/>
      <c r="C196" s="44"/>
      <c r="D196" s="44"/>
      <c r="E196" s="44"/>
      <c r="F196" s="44"/>
      <c r="G196" s="44"/>
      <c r="H196" s="44"/>
      <c r="I196" s="44"/>
      <c r="J196" s="44"/>
      <c r="K196" s="44"/>
      <c r="L196" s="44"/>
      <c r="M196" s="44"/>
      <c r="N196" s="44"/>
    </row>
    <row r="197" spans="1:14">
      <c r="A197" s="60"/>
      <c r="B197" s="44"/>
      <c r="C197" s="44"/>
      <c r="D197" s="44"/>
      <c r="E197" s="44"/>
      <c r="F197" s="44"/>
      <c r="G197" s="44"/>
      <c r="H197" s="44"/>
      <c r="I197" s="44"/>
      <c r="J197" s="44"/>
      <c r="K197" s="44"/>
      <c r="L197" s="44"/>
      <c r="M197" s="44"/>
      <c r="N197" s="60"/>
    </row>
    <row r="198" spans="1:14">
      <c r="A198" s="72"/>
      <c r="B198" s="44"/>
      <c r="C198" s="44"/>
      <c r="D198" s="44"/>
      <c r="E198" s="44"/>
      <c r="F198" s="44"/>
      <c r="G198" s="44"/>
      <c r="H198" s="44"/>
      <c r="I198" s="44"/>
      <c r="J198" s="44"/>
      <c r="K198" s="44"/>
      <c r="L198" s="44"/>
      <c r="M198" s="44"/>
      <c r="N198" s="44"/>
    </row>
    <row r="199" spans="1:14">
      <c r="A199" s="72"/>
      <c r="B199" s="65"/>
      <c r="C199" s="65"/>
      <c r="D199" s="65"/>
      <c r="E199" s="65"/>
      <c r="F199" s="65"/>
      <c r="G199" s="65"/>
      <c r="H199" s="65"/>
      <c r="I199" s="65"/>
      <c r="J199" s="65"/>
      <c r="K199" s="65"/>
      <c r="L199" s="65"/>
      <c r="M199" s="65"/>
      <c r="N199" s="65"/>
    </row>
    <row r="200" spans="1:14">
      <c r="A200" s="72"/>
      <c r="B200" s="44"/>
      <c r="C200" s="65"/>
      <c r="D200" s="65"/>
      <c r="E200" s="65"/>
      <c r="F200" s="65"/>
      <c r="G200" s="65"/>
      <c r="H200" s="65"/>
      <c r="I200" s="65"/>
      <c r="J200" s="65"/>
      <c r="K200" s="65"/>
      <c r="L200" s="65"/>
      <c r="M200" s="65"/>
      <c r="N200" s="65"/>
    </row>
    <row r="201" spans="1:14">
      <c r="A201" s="72"/>
      <c r="B201" s="44"/>
      <c r="C201" s="44"/>
      <c r="D201" s="65"/>
      <c r="E201" s="65"/>
      <c r="F201" s="65"/>
      <c r="G201" s="65"/>
      <c r="H201" s="65"/>
      <c r="I201" s="65"/>
      <c r="J201" s="65"/>
      <c r="K201" s="65"/>
      <c r="L201" s="65"/>
      <c r="M201" s="65"/>
      <c r="N201" s="65"/>
    </row>
    <row r="202" spans="1:14">
      <c r="A202" s="72"/>
      <c r="B202" s="44"/>
      <c r="C202" s="44"/>
      <c r="D202" s="44"/>
      <c r="E202" s="65"/>
      <c r="F202" s="65"/>
      <c r="G202" s="65"/>
      <c r="H202" s="65"/>
      <c r="I202" s="65"/>
      <c r="J202" s="65"/>
      <c r="K202" s="65"/>
      <c r="L202" s="65"/>
      <c r="M202" s="65"/>
      <c r="N202" s="65"/>
    </row>
    <row r="203" spans="1:14">
      <c r="A203" s="72"/>
      <c r="B203" s="44"/>
      <c r="C203" s="44"/>
      <c r="D203" s="44"/>
      <c r="E203" s="44"/>
      <c r="F203" s="65"/>
      <c r="G203" s="65"/>
      <c r="H203" s="65"/>
      <c r="I203" s="65"/>
      <c r="J203" s="65"/>
      <c r="K203" s="65"/>
      <c r="L203" s="65"/>
      <c r="M203" s="65"/>
      <c r="N203" s="65"/>
    </row>
    <row r="204" spans="1:14">
      <c r="A204" s="72"/>
      <c r="B204" s="44"/>
      <c r="C204" s="44"/>
      <c r="D204" s="44"/>
      <c r="E204" s="44"/>
      <c r="F204" s="44"/>
      <c r="G204" s="65"/>
      <c r="H204" s="65"/>
      <c r="I204" s="65"/>
      <c r="J204" s="65"/>
      <c r="K204" s="65"/>
      <c r="L204" s="65"/>
      <c r="M204" s="65"/>
      <c r="N204" s="65"/>
    </row>
    <row r="205" spans="1:14">
      <c r="A205" s="72"/>
      <c r="B205" s="44"/>
      <c r="C205" s="44"/>
      <c r="D205" s="44"/>
      <c r="E205" s="44"/>
      <c r="F205" s="44"/>
      <c r="G205" s="44"/>
      <c r="H205" s="65"/>
      <c r="I205" s="65"/>
      <c r="J205" s="65"/>
      <c r="K205" s="65"/>
      <c r="L205" s="65"/>
      <c r="M205" s="65"/>
      <c r="N205" s="65"/>
    </row>
    <row r="206" spans="1:14">
      <c r="A206" s="72"/>
      <c r="B206" s="44"/>
      <c r="C206" s="44"/>
      <c r="D206" s="44"/>
      <c r="E206" s="44"/>
      <c r="F206" s="44"/>
      <c r="G206" s="44"/>
      <c r="H206" s="44"/>
      <c r="I206" s="65"/>
      <c r="J206" s="65"/>
      <c r="K206" s="65"/>
      <c r="L206" s="65"/>
      <c r="M206" s="65"/>
      <c r="N206" s="65"/>
    </row>
    <row r="207" spans="1:14">
      <c r="A207" s="72"/>
      <c r="B207" s="44"/>
      <c r="C207" s="44"/>
      <c r="D207" s="44"/>
      <c r="E207" s="44"/>
      <c r="F207" s="44"/>
      <c r="G207" s="44"/>
      <c r="H207" s="44"/>
      <c r="I207" s="44"/>
      <c r="J207" s="65"/>
      <c r="K207" s="65"/>
      <c r="L207" s="65"/>
      <c r="M207" s="65"/>
      <c r="N207" s="65"/>
    </row>
    <row r="208" spans="1:14">
      <c r="A208" s="72"/>
      <c r="B208" s="44"/>
      <c r="C208" s="44"/>
      <c r="D208" s="44"/>
      <c r="E208" s="44"/>
      <c r="F208" s="44"/>
      <c r="G208" s="44"/>
      <c r="H208" s="44"/>
      <c r="I208" s="44"/>
      <c r="J208" s="44"/>
      <c r="K208" s="65"/>
      <c r="L208" s="65"/>
      <c r="M208" s="65"/>
      <c r="N208" s="65"/>
    </row>
    <row r="209" spans="1:14">
      <c r="A209" s="72"/>
      <c r="B209" s="44"/>
      <c r="C209" s="44"/>
      <c r="D209" s="44"/>
      <c r="E209" s="44"/>
      <c r="F209" s="44"/>
      <c r="G209" s="44"/>
      <c r="H209" s="44"/>
      <c r="I209" s="44"/>
      <c r="J209" s="44"/>
      <c r="K209" s="44"/>
      <c r="L209" s="65"/>
      <c r="M209" s="65"/>
      <c r="N209" s="65"/>
    </row>
    <row r="210" spans="1:14">
      <c r="A210" s="72"/>
      <c r="B210" s="44"/>
      <c r="C210" s="44"/>
      <c r="D210" s="44"/>
      <c r="E210" s="44"/>
      <c r="F210" s="44"/>
      <c r="G210" s="44"/>
      <c r="H210" s="44"/>
      <c r="I210" s="44"/>
      <c r="J210" s="44"/>
      <c r="K210" s="44"/>
      <c r="L210" s="44"/>
      <c r="M210" s="65"/>
      <c r="N210" s="65"/>
    </row>
    <row r="211" spans="1:14">
      <c r="A211" s="72"/>
      <c r="B211" s="44"/>
      <c r="C211" s="44"/>
      <c r="D211" s="44"/>
      <c r="E211" s="44"/>
      <c r="F211" s="44"/>
      <c r="G211" s="44"/>
      <c r="H211" s="44"/>
      <c r="I211" s="44"/>
      <c r="J211" s="44"/>
      <c r="K211" s="44"/>
      <c r="L211" s="44"/>
      <c r="M211" s="44"/>
      <c r="N211" s="65"/>
    </row>
    <row r="212" spans="1:14">
      <c r="A212" s="88"/>
    </row>
    <row r="214" spans="1:14">
      <c r="A214" s="78"/>
      <c r="B214" s="44"/>
      <c r="C214" s="44"/>
      <c r="D214" s="44"/>
      <c r="E214" s="44"/>
      <c r="F214" s="44"/>
      <c r="G214" s="44"/>
      <c r="H214" s="44"/>
      <c r="I214" s="44"/>
      <c r="J214" s="44"/>
      <c r="K214" s="44"/>
      <c r="L214" s="44"/>
      <c r="M214" s="44"/>
      <c r="N214" s="44"/>
    </row>
    <row r="215" spans="1:14">
      <c r="A215" s="60"/>
      <c r="B215" s="44"/>
      <c r="C215" s="44"/>
      <c r="D215" s="44"/>
      <c r="E215" s="44"/>
      <c r="F215" s="44"/>
      <c r="G215" s="44"/>
      <c r="H215" s="44"/>
      <c r="I215" s="44"/>
      <c r="J215" s="44"/>
      <c r="K215" s="44"/>
      <c r="L215" s="44"/>
      <c r="M215" s="44"/>
      <c r="N215" s="60"/>
    </row>
    <row r="216" spans="1:14">
      <c r="A216" s="72"/>
      <c r="B216" s="44"/>
      <c r="C216" s="44"/>
      <c r="D216" s="44"/>
      <c r="E216" s="44"/>
      <c r="F216" s="44"/>
      <c r="G216" s="44"/>
      <c r="H216" s="44"/>
      <c r="I216" s="44"/>
      <c r="J216" s="44"/>
      <c r="K216" s="44"/>
      <c r="L216" s="44"/>
      <c r="M216" s="44"/>
      <c r="N216" s="44"/>
    </row>
    <row r="217" spans="1:14">
      <c r="A217" s="72"/>
      <c r="B217" s="65"/>
      <c r="C217" s="65"/>
      <c r="D217" s="65"/>
      <c r="E217" s="65"/>
      <c r="F217" s="65"/>
      <c r="G217" s="65"/>
      <c r="H217" s="65"/>
      <c r="I217" s="65"/>
      <c r="J217" s="65"/>
      <c r="K217" s="65"/>
      <c r="L217" s="65"/>
      <c r="M217" s="65"/>
      <c r="N217" s="65"/>
    </row>
    <row r="218" spans="1:14">
      <c r="A218" s="72"/>
      <c r="B218" s="44"/>
      <c r="C218" s="65"/>
      <c r="D218" s="65"/>
      <c r="E218" s="65"/>
      <c r="F218" s="65"/>
      <c r="G218" s="65"/>
      <c r="H218" s="65"/>
      <c r="I218" s="65"/>
      <c r="J218" s="65"/>
      <c r="K218" s="65"/>
      <c r="L218" s="65"/>
      <c r="M218" s="65"/>
      <c r="N218" s="65"/>
    </row>
    <row r="219" spans="1:14">
      <c r="A219" s="72"/>
      <c r="B219" s="44"/>
      <c r="C219" s="44"/>
      <c r="D219" s="65"/>
      <c r="E219" s="65"/>
      <c r="F219" s="65"/>
      <c r="G219" s="65"/>
      <c r="H219" s="65"/>
      <c r="I219" s="65"/>
      <c r="J219" s="65"/>
      <c r="K219" s="65"/>
      <c r="L219" s="65"/>
      <c r="M219" s="65"/>
      <c r="N219" s="65"/>
    </row>
    <row r="220" spans="1:14">
      <c r="A220" s="72"/>
      <c r="B220" s="44"/>
      <c r="C220" s="44"/>
      <c r="D220" s="44"/>
      <c r="E220" s="65"/>
      <c r="F220" s="65"/>
      <c r="G220" s="65"/>
      <c r="H220" s="65"/>
      <c r="I220" s="65"/>
      <c r="J220" s="65"/>
      <c r="K220" s="65"/>
      <c r="L220" s="65"/>
      <c r="M220" s="65"/>
      <c r="N220" s="65"/>
    </row>
    <row r="221" spans="1:14">
      <c r="A221" s="72"/>
      <c r="B221" s="44"/>
      <c r="C221" s="44"/>
      <c r="D221" s="44"/>
      <c r="E221" s="44"/>
      <c r="F221" s="65"/>
      <c r="G221" s="65"/>
      <c r="H221" s="65"/>
      <c r="I221" s="65"/>
      <c r="J221" s="65"/>
      <c r="K221" s="65"/>
      <c r="L221" s="65"/>
      <c r="M221" s="65"/>
      <c r="N221" s="65"/>
    </row>
    <row r="222" spans="1:14">
      <c r="A222" s="72"/>
      <c r="B222" s="44"/>
      <c r="C222" s="44"/>
      <c r="D222" s="44"/>
      <c r="E222" s="44"/>
      <c r="F222" s="44"/>
      <c r="G222" s="65"/>
      <c r="H222" s="65"/>
      <c r="I222" s="65"/>
      <c r="J222" s="65"/>
      <c r="K222" s="65"/>
      <c r="L222" s="65"/>
      <c r="M222" s="65"/>
      <c r="N222" s="65"/>
    </row>
    <row r="223" spans="1:14">
      <c r="A223" s="72"/>
      <c r="B223" s="44"/>
      <c r="C223" s="44"/>
      <c r="D223" s="44"/>
      <c r="E223" s="44"/>
      <c r="F223" s="44"/>
      <c r="G223" s="44"/>
      <c r="H223" s="65"/>
      <c r="I223" s="65"/>
      <c r="J223" s="65"/>
      <c r="K223" s="65"/>
      <c r="L223" s="65"/>
      <c r="M223" s="65"/>
      <c r="N223" s="65"/>
    </row>
    <row r="224" spans="1:14">
      <c r="A224" s="72"/>
      <c r="B224" s="44"/>
      <c r="C224" s="44"/>
      <c r="D224" s="44"/>
      <c r="E224" s="44"/>
      <c r="F224" s="44"/>
      <c r="G224" s="44"/>
      <c r="H224" s="44"/>
      <c r="I224" s="65"/>
      <c r="J224" s="65"/>
      <c r="K224" s="65"/>
      <c r="L224" s="65"/>
      <c r="M224" s="65"/>
      <c r="N224" s="65"/>
    </row>
    <row r="225" spans="1:14">
      <c r="A225" s="72"/>
      <c r="B225" s="44"/>
      <c r="C225" s="44"/>
      <c r="D225" s="44"/>
      <c r="E225" s="44"/>
      <c r="F225" s="44"/>
      <c r="G225" s="44"/>
      <c r="H225" s="44"/>
      <c r="I225" s="44"/>
      <c r="J225" s="65"/>
      <c r="K225" s="65"/>
      <c r="L225" s="65"/>
      <c r="M225" s="65"/>
      <c r="N225" s="65"/>
    </row>
    <row r="226" spans="1:14">
      <c r="A226" s="72"/>
      <c r="B226" s="44"/>
      <c r="C226" s="44"/>
      <c r="D226" s="44"/>
      <c r="E226" s="44"/>
      <c r="F226" s="44"/>
      <c r="G226" s="44"/>
      <c r="H226" s="44"/>
      <c r="I226" s="44"/>
      <c r="J226" s="44"/>
      <c r="K226" s="65"/>
      <c r="L226" s="65"/>
      <c r="M226" s="65"/>
      <c r="N226" s="65"/>
    </row>
    <row r="227" spans="1:14">
      <c r="A227" s="72"/>
      <c r="B227" s="44"/>
      <c r="C227" s="44"/>
      <c r="D227" s="44"/>
      <c r="E227" s="44"/>
      <c r="F227" s="44"/>
      <c r="G227" s="44"/>
      <c r="H227" s="44"/>
      <c r="I227" s="44"/>
      <c r="J227" s="44"/>
      <c r="K227" s="44"/>
      <c r="L227" s="65"/>
      <c r="M227" s="65"/>
      <c r="N227" s="65"/>
    </row>
    <row r="228" spans="1:14">
      <c r="A228" s="72"/>
      <c r="B228" s="44"/>
      <c r="C228" s="44"/>
      <c r="D228" s="44"/>
      <c r="E228" s="44"/>
      <c r="F228" s="44"/>
      <c r="G228" s="44"/>
      <c r="H228" s="44"/>
      <c r="I228" s="44"/>
      <c r="J228" s="44"/>
      <c r="K228" s="44"/>
      <c r="L228" s="44"/>
      <c r="M228" s="65"/>
      <c r="N228" s="65"/>
    </row>
    <row r="229" spans="1:14">
      <c r="A229" s="72"/>
      <c r="B229" s="44"/>
      <c r="C229" s="44"/>
      <c r="D229" s="44"/>
      <c r="E229" s="44"/>
      <c r="F229" s="44"/>
      <c r="G229" s="44"/>
      <c r="H229" s="44"/>
      <c r="I229" s="44"/>
      <c r="J229" s="44"/>
      <c r="K229" s="44"/>
      <c r="L229" s="44"/>
      <c r="M229" s="44"/>
      <c r="N229" s="65"/>
    </row>
    <row r="232" spans="1:14">
      <c r="A232" s="78"/>
      <c r="C232" s="44"/>
      <c r="D232" s="44"/>
      <c r="E232" s="44"/>
      <c r="F232" s="44"/>
      <c r="G232" s="44"/>
      <c r="H232" s="44"/>
      <c r="I232" s="44"/>
      <c r="J232" s="44"/>
      <c r="K232" s="44"/>
      <c r="L232" s="44"/>
      <c r="M232" s="44"/>
      <c r="N232" s="60"/>
    </row>
    <row r="233" spans="1:14">
      <c r="A233" s="79"/>
      <c r="B233" s="44"/>
      <c r="C233" s="44"/>
      <c r="D233" s="44"/>
      <c r="E233" s="44"/>
      <c r="F233" s="44"/>
      <c r="G233" s="44"/>
      <c r="H233" s="44"/>
      <c r="I233" s="44"/>
      <c r="J233" s="44"/>
      <c r="K233" s="44"/>
      <c r="L233" s="44"/>
      <c r="M233" s="44"/>
      <c r="N233" s="44"/>
    </row>
    <row r="234" spans="1:14">
      <c r="A234" s="72"/>
      <c r="B234" s="44"/>
      <c r="C234" s="44"/>
      <c r="D234" s="44"/>
      <c r="E234" s="44"/>
      <c r="F234" s="44"/>
      <c r="G234" s="44"/>
      <c r="H234" s="44"/>
      <c r="I234" s="44"/>
      <c r="J234" s="44"/>
      <c r="K234" s="44"/>
      <c r="L234" s="44"/>
      <c r="M234" s="44"/>
      <c r="N234" s="44"/>
    </row>
    <row r="235" spans="1:14">
      <c r="A235" s="72"/>
      <c r="B235" s="60"/>
      <c r="C235" s="60"/>
      <c r="D235" s="60"/>
      <c r="E235" s="60"/>
      <c r="F235" s="60"/>
      <c r="G235" s="60"/>
      <c r="H235" s="60"/>
      <c r="I235" s="60"/>
      <c r="J235" s="60"/>
      <c r="K235" s="60"/>
      <c r="L235" s="60"/>
      <c r="M235" s="60"/>
      <c r="N235" s="60"/>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52" spans="1:14">
      <c r="B252" s="74"/>
    </row>
    <row r="253" spans="1:14">
      <c r="B253" s="44"/>
      <c r="C253" s="44"/>
      <c r="D253" s="44"/>
      <c r="E253" s="44"/>
      <c r="F253" s="44"/>
      <c r="G253" s="44"/>
      <c r="H253" s="44"/>
      <c r="I253" s="44"/>
      <c r="J253" s="44"/>
      <c r="K253" s="44"/>
      <c r="L253" s="44"/>
      <c r="M253" s="44"/>
    </row>
    <row r="254" spans="1:14">
      <c r="A254" s="78"/>
      <c r="B254" s="44"/>
      <c r="C254" s="44"/>
      <c r="D254" s="44"/>
      <c r="E254" s="44"/>
      <c r="F254" s="44"/>
      <c r="G254" s="44"/>
      <c r="H254" s="44"/>
      <c r="I254" s="44"/>
      <c r="J254" s="44"/>
      <c r="K254" s="44"/>
      <c r="L254" s="44"/>
      <c r="M254" s="44"/>
    </row>
    <row r="255" spans="1:14">
      <c r="A255" s="72"/>
      <c r="B255" s="44"/>
      <c r="C255" s="44"/>
      <c r="D255" s="44"/>
      <c r="E255" s="44"/>
      <c r="F255" s="44"/>
      <c r="G255" s="44"/>
      <c r="H255" s="44"/>
      <c r="I255" s="44"/>
      <c r="J255" s="44"/>
      <c r="K255" s="44"/>
      <c r="L255" s="44"/>
      <c r="M255" s="44"/>
    </row>
    <row r="256" spans="1:14">
      <c r="A256" s="72"/>
      <c r="B256" s="83"/>
      <c r="C256" s="83"/>
      <c r="D256" s="83"/>
      <c r="E256" s="83"/>
      <c r="F256" s="83"/>
      <c r="G256" s="83"/>
      <c r="H256" s="83"/>
      <c r="I256" s="83"/>
      <c r="J256" s="83"/>
      <c r="K256" s="83"/>
      <c r="L256" s="83"/>
      <c r="M256" s="83"/>
    </row>
    <row r="257" spans="1:13">
      <c r="A257" s="72"/>
      <c r="B257" s="44"/>
      <c r="C257" s="83"/>
      <c r="D257" s="83"/>
      <c r="E257" s="83"/>
      <c r="F257" s="83"/>
      <c r="G257" s="83"/>
      <c r="H257" s="83"/>
      <c r="I257" s="83"/>
      <c r="J257" s="83"/>
      <c r="K257" s="83"/>
      <c r="L257" s="83"/>
      <c r="M257" s="83"/>
    </row>
    <row r="258" spans="1:13">
      <c r="A258" s="72"/>
      <c r="B258" s="44"/>
      <c r="C258" s="44"/>
      <c r="D258" s="83"/>
      <c r="E258" s="83"/>
      <c r="F258" s="83"/>
      <c r="G258" s="83"/>
      <c r="H258" s="83"/>
      <c r="I258" s="83"/>
      <c r="J258" s="83"/>
      <c r="K258" s="83"/>
      <c r="L258" s="83"/>
      <c r="M258" s="83"/>
    </row>
    <row r="259" spans="1:13">
      <c r="A259" s="72"/>
      <c r="B259" s="44"/>
      <c r="C259" s="44"/>
      <c r="D259" s="44"/>
      <c r="E259" s="83"/>
      <c r="F259" s="83"/>
      <c r="G259" s="83"/>
      <c r="H259" s="83"/>
      <c r="I259" s="83"/>
      <c r="J259" s="83"/>
      <c r="K259" s="83"/>
      <c r="L259" s="83"/>
      <c r="M259" s="83"/>
    </row>
    <row r="260" spans="1:13">
      <c r="A260" s="72"/>
      <c r="B260" s="44"/>
      <c r="C260" s="44"/>
      <c r="D260" s="44"/>
      <c r="E260" s="44"/>
      <c r="F260" s="83"/>
      <c r="G260" s="83"/>
      <c r="H260" s="83"/>
      <c r="I260" s="83"/>
      <c r="J260" s="83"/>
      <c r="K260" s="83"/>
      <c r="L260" s="83"/>
      <c r="M260" s="83"/>
    </row>
    <row r="261" spans="1:13">
      <c r="A261" s="72"/>
      <c r="B261" s="44"/>
      <c r="C261" s="44"/>
      <c r="D261" s="44"/>
      <c r="E261" s="44"/>
      <c r="F261" s="44"/>
      <c r="G261" s="83"/>
      <c r="H261" s="83"/>
      <c r="I261" s="83"/>
      <c r="J261" s="83"/>
      <c r="K261" s="83"/>
      <c r="L261" s="83"/>
      <c r="M261" s="83"/>
    </row>
    <row r="262" spans="1:13">
      <c r="A262" s="72"/>
      <c r="B262" s="44"/>
      <c r="C262" s="44"/>
      <c r="D262" s="44"/>
      <c r="E262" s="44"/>
      <c r="F262" s="44"/>
      <c r="G262" s="44"/>
      <c r="H262" s="83"/>
      <c r="I262" s="83"/>
      <c r="J262" s="83"/>
      <c r="K262" s="83"/>
      <c r="L262" s="83"/>
      <c r="M262" s="83"/>
    </row>
    <row r="263" spans="1:13">
      <c r="A263" s="72"/>
      <c r="B263" s="44"/>
      <c r="C263" s="44"/>
      <c r="D263" s="44"/>
      <c r="E263" s="44"/>
      <c r="F263" s="44"/>
      <c r="G263" s="44"/>
      <c r="H263" s="44"/>
      <c r="I263" s="83"/>
      <c r="J263" s="83"/>
      <c r="K263" s="83"/>
      <c r="L263" s="83"/>
      <c r="M263" s="83"/>
    </row>
    <row r="264" spans="1:13">
      <c r="A264" s="72"/>
      <c r="B264" s="44"/>
      <c r="C264" s="44"/>
      <c r="D264" s="44"/>
      <c r="E264" s="44"/>
      <c r="F264" s="44"/>
      <c r="G264" s="44"/>
      <c r="H264" s="44"/>
      <c r="I264" s="44"/>
      <c r="J264" s="83"/>
      <c r="K264" s="83"/>
      <c r="L264" s="83"/>
      <c r="M264" s="83"/>
    </row>
    <row r="265" spans="1:13">
      <c r="A265" s="72"/>
      <c r="B265" s="44"/>
      <c r="C265" s="44"/>
      <c r="D265" s="44"/>
      <c r="E265" s="44"/>
      <c r="F265" s="44"/>
      <c r="G265" s="44"/>
      <c r="H265" s="44"/>
      <c r="I265" s="44"/>
      <c r="J265" s="60"/>
      <c r="K265" s="83"/>
      <c r="L265" s="83"/>
      <c r="M265" s="83"/>
    </row>
    <row r="266" spans="1:13">
      <c r="A266" s="72"/>
      <c r="B266" s="44"/>
      <c r="C266" s="44"/>
      <c r="D266" s="44"/>
      <c r="E266" s="44"/>
      <c r="F266" s="44"/>
      <c r="G266" s="44"/>
      <c r="H266" s="44"/>
      <c r="I266" s="44"/>
      <c r="J266" s="60"/>
      <c r="K266" s="60"/>
      <c r="L266" s="83"/>
      <c r="M266" s="83"/>
    </row>
    <row r="267" spans="1:13">
      <c r="A267" s="72"/>
      <c r="B267" s="44"/>
      <c r="C267" s="44"/>
      <c r="D267" s="44"/>
      <c r="E267" s="44"/>
      <c r="F267" s="44"/>
      <c r="G267" s="44"/>
      <c r="H267" s="44"/>
      <c r="I267" s="44"/>
      <c r="J267" s="60"/>
      <c r="K267" s="60"/>
      <c r="L267" s="60"/>
      <c r="M267" s="83"/>
    </row>
    <row r="268" spans="1:13">
      <c r="A268" s="72"/>
    </row>
    <row r="270" spans="1:13">
      <c r="B270" s="44"/>
      <c r="C270" s="44"/>
      <c r="D270" s="44"/>
      <c r="E270" s="44"/>
      <c r="F270" s="44"/>
      <c r="G270" s="44"/>
      <c r="H270" s="44"/>
      <c r="I270" s="44"/>
      <c r="J270" s="44"/>
      <c r="K270" s="44"/>
      <c r="L270" s="44"/>
      <c r="M270" s="44"/>
    </row>
    <row r="271" spans="1:13">
      <c r="A271" s="78"/>
      <c r="B271" s="44"/>
      <c r="C271" s="44"/>
      <c r="D271" s="44"/>
      <c r="E271" s="44"/>
      <c r="F271" s="44"/>
      <c r="G271" s="44"/>
      <c r="H271" s="44"/>
      <c r="I271" s="44"/>
      <c r="J271" s="44"/>
      <c r="K271" s="44"/>
      <c r="L271" s="44"/>
      <c r="M271" s="44"/>
    </row>
    <row r="272" spans="1:13">
      <c r="A272" s="72"/>
      <c r="B272" s="44"/>
      <c r="C272" s="44"/>
      <c r="D272" s="44"/>
      <c r="E272" s="44"/>
      <c r="F272" s="44"/>
      <c r="G272" s="44"/>
      <c r="H272" s="44"/>
      <c r="I272" s="44"/>
      <c r="J272" s="44"/>
      <c r="K272" s="44"/>
      <c r="L272" s="44"/>
      <c r="M272" s="44"/>
    </row>
    <row r="273" spans="1:14">
      <c r="A273" s="72"/>
      <c r="B273" s="86"/>
      <c r="C273" s="86"/>
      <c r="D273" s="86"/>
      <c r="E273" s="86"/>
      <c r="F273" s="86"/>
      <c r="G273" s="86"/>
      <c r="H273" s="86"/>
      <c r="I273" s="86"/>
      <c r="J273" s="86"/>
      <c r="K273" s="86"/>
      <c r="L273" s="86"/>
      <c r="M273" s="86"/>
    </row>
    <row r="274" spans="1:14">
      <c r="A274" s="72"/>
      <c r="B274" s="87"/>
      <c r="C274" s="86"/>
      <c r="D274" s="86"/>
      <c r="E274" s="86"/>
      <c r="F274" s="86"/>
      <c r="G274" s="86"/>
      <c r="H274" s="86"/>
      <c r="I274" s="86"/>
      <c r="J274" s="86"/>
      <c r="K274" s="86"/>
      <c r="L274" s="86"/>
      <c r="M274" s="86"/>
    </row>
    <row r="275" spans="1:14">
      <c r="A275" s="72"/>
      <c r="B275" s="87"/>
      <c r="C275" s="87"/>
      <c r="D275" s="86"/>
      <c r="E275" s="86"/>
      <c r="F275" s="86"/>
      <c r="G275" s="86"/>
      <c r="H275" s="86"/>
      <c r="I275" s="86"/>
      <c r="J275" s="86"/>
      <c r="K275" s="86"/>
      <c r="L275" s="86"/>
      <c r="M275" s="86"/>
    </row>
    <row r="276" spans="1:14">
      <c r="A276" s="72"/>
      <c r="B276" s="87"/>
      <c r="C276" s="87"/>
      <c r="D276" s="87"/>
      <c r="E276" s="86"/>
      <c r="F276" s="86"/>
      <c r="G276" s="86"/>
      <c r="H276" s="86"/>
      <c r="I276" s="86"/>
      <c r="J276" s="86"/>
      <c r="K276" s="86"/>
      <c r="L276" s="86"/>
      <c r="M276" s="86"/>
    </row>
    <row r="277" spans="1:14">
      <c r="A277" s="72"/>
      <c r="B277" s="87"/>
      <c r="C277" s="87"/>
      <c r="D277" s="87"/>
      <c r="E277" s="87"/>
      <c r="F277" s="86"/>
      <c r="G277" s="86"/>
      <c r="H277" s="86"/>
      <c r="I277" s="86"/>
      <c r="J277" s="86"/>
      <c r="K277" s="86"/>
      <c r="L277" s="86"/>
      <c r="M277" s="86"/>
    </row>
    <row r="278" spans="1:14">
      <c r="A278" s="72"/>
      <c r="B278" s="87"/>
      <c r="C278" s="87"/>
      <c r="D278" s="87"/>
      <c r="E278" s="87"/>
      <c r="F278" s="87"/>
      <c r="G278" s="86"/>
      <c r="H278" s="86"/>
      <c r="I278" s="86"/>
      <c r="J278" s="86"/>
      <c r="K278" s="86"/>
      <c r="L278" s="86"/>
      <c r="M278" s="86"/>
    </row>
    <row r="279" spans="1:14">
      <c r="A279" s="72"/>
      <c r="B279" s="87"/>
      <c r="C279" s="87"/>
      <c r="D279" s="87"/>
      <c r="E279" s="87"/>
      <c r="F279" s="87"/>
      <c r="G279" s="87"/>
      <c r="H279" s="86"/>
      <c r="I279" s="86"/>
      <c r="J279" s="86"/>
      <c r="K279" s="86"/>
      <c r="L279" s="86"/>
      <c r="M279" s="86"/>
    </row>
    <row r="280" spans="1:14">
      <c r="A280" s="72"/>
      <c r="B280" s="87"/>
      <c r="C280" s="87"/>
      <c r="D280" s="87"/>
      <c r="E280" s="87"/>
      <c r="F280" s="87"/>
      <c r="G280" s="87"/>
      <c r="H280" s="87"/>
      <c r="I280" s="86"/>
      <c r="J280" s="86"/>
      <c r="K280" s="86"/>
      <c r="L280" s="86"/>
      <c r="M280" s="86"/>
    </row>
    <row r="281" spans="1:14">
      <c r="A281" s="72"/>
      <c r="B281" s="87"/>
      <c r="C281" s="87"/>
      <c r="D281" s="87"/>
      <c r="E281" s="87"/>
      <c r="F281" s="87"/>
      <c r="G281" s="87"/>
      <c r="H281" s="87"/>
      <c r="I281" s="87"/>
      <c r="J281" s="86"/>
      <c r="K281" s="86"/>
      <c r="L281" s="86"/>
      <c r="M281" s="86"/>
    </row>
    <row r="282" spans="1:14">
      <c r="A282" s="72"/>
      <c r="B282" s="87"/>
      <c r="C282" s="87"/>
      <c r="D282" s="87"/>
      <c r="E282" s="87"/>
      <c r="F282" s="87"/>
      <c r="G282" s="87"/>
      <c r="H282" s="87"/>
      <c r="I282" s="87"/>
      <c r="J282" s="87"/>
      <c r="K282" s="86"/>
      <c r="L282" s="86"/>
      <c r="M282" s="86"/>
    </row>
    <row r="283" spans="1:14">
      <c r="A283" s="72"/>
      <c r="B283" s="87"/>
      <c r="C283" s="87"/>
      <c r="D283" s="87"/>
      <c r="E283" s="87"/>
      <c r="F283" s="87"/>
      <c r="G283" s="87"/>
      <c r="H283" s="87"/>
      <c r="I283" s="87"/>
      <c r="J283" s="87"/>
      <c r="K283" s="87"/>
      <c r="L283" s="86"/>
      <c r="M283" s="86"/>
    </row>
    <row r="284" spans="1:14">
      <c r="A284" s="72"/>
      <c r="B284" s="87"/>
      <c r="C284" s="87"/>
      <c r="D284" s="87"/>
      <c r="E284" s="87"/>
      <c r="F284" s="87"/>
      <c r="G284" s="87"/>
      <c r="H284" s="87"/>
      <c r="I284" s="87"/>
      <c r="J284" s="87"/>
      <c r="K284" s="87"/>
      <c r="L284" s="87"/>
      <c r="M284" s="86"/>
    </row>
    <row r="285" spans="1:14">
      <c r="A285" s="72"/>
    </row>
    <row r="287" spans="1:14">
      <c r="A287" s="78"/>
      <c r="B287" s="44"/>
      <c r="C287" s="44"/>
      <c r="D287" s="44"/>
      <c r="E287" s="44"/>
      <c r="F287" s="44"/>
      <c r="G287" s="44"/>
      <c r="H287" s="44"/>
      <c r="I287" s="44"/>
      <c r="J287" s="44"/>
      <c r="K287" s="44"/>
      <c r="L287" s="44"/>
      <c r="M287" s="44"/>
      <c r="N287" s="44"/>
    </row>
    <row r="288" spans="1:14">
      <c r="A288" s="60"/>
      <c r="B288" s="44"/>
      <c r="C288" s="44"/>
      <c r="D288" s="44"/>
      <c r="E288" s="44"/>
      <c r="F288" s="44"/>
      <c r="G288" s="44"/>
      <c r="H288" s="44"/>
      <c r="I288" s="44"/>
      <c r="J288" s="44"/>
      <c r="K288" s="44"/>
      <c r="L288" s="44"/>
      <c r="M288" s="44"/>
      <c r="N288" s="60"/>
    </row>
    <row r="289" spans="1:14">
      <c r="A289" s="72"/>
      <c r="B289" s="44"/>
      <c r="C289" s="44"/>
      <c r="D289" s="44"/>
      <c r="E289" s="44"/>
      <c r="F289" s="44"/>
      <c r="G289" s="44"/>
      <c r="H289" s="44"/>
      <c r="I289" s="44"/>
      <c r="J289" s="44"/>
      <c r="K289" s="44"/>
      <c r="L289" s="44"/>
      <c r="M289" s="44"/>
      <c r="N289" s="44"/>
    </row>
    <row r="290" spans="1:14">
      <c r="A290" s="72"/>
      <c r="B290" s="65"/>
      <c r="C290" s="65"/>
      <c r="D290" s="65"/>
      <c r="E290" s="65"/>
      <c r="F290" s="65"/>
      <c r="G290" s="65"/>
      <c r="H290" s="65"/>
      <c r="I290" s="65"/>
      <c r="J290" s="65"/>
      <c r="K290" s="65"/>
      <c r="L290" s="65"/>
      <c r="M290" s="65"/>
      <c r="N290" s="65"/>
    </row>
    <row r="291" spans="1:14">
      <c r="A291" s="72"/>
      <c r="B291" s="44"/>
      <c r="C291" s="65"/>
      <c r="D291" s="65"/>
      <c r="E291" s="65"/>
      <c r="F291" s="65"/>
      <c r="G291" s="65"/>
      <c r="H291" s="65"/>
      <c r="I291" s="65"/>
      <c r="J291" s="65"/>
      <c r="K291" s="65"/>
      <c r="L291" s="65"/>
      <c r="M291" s="65"/>
      <c r="N291" s="65"/>
    </row>
    <row r="292" spans="1:14">
      <c r="A292" s="72"/>
      <c r="B292" s="44"/>
      <c r="C292" s="44"/>
      <c r="D292" s="65"/>
      <c r="E292" s="65"/>
      <c r="F292" s="65"/>
      <c r="G292" s="65"/>
      <c r="H292" s="65"/>
      <c r="I292" s="65"/>
      <c r="J292" s="65"/>
      <c r="K292" s="65"/>
      <c r="L292" s="65"/>
      <c r="M292" s="65"/>
      <c r="N292" s="65"/>
    </row>
    <row r="293" spans="1:14">
      <c r="A293" s="72"/>
      <c r="B293" s="44"/>
      <c r="C293" s="44"/>
      <c r="D293" s="44"/>
      <c r="E293" s="65"/>
      <c r="F293" s="65"/>
      <c r="G293" s="65"/>
      <c r="H293" s="65"/>
      <c r="I293" s="65"/>
      <c r="J293" s="65"/>
      <c r="K293" s="65"/>
      <c r="L293" s="65"/>
      <c r="M293" s="65"/>
      <c r="N293" s="65"/>
    </row>
    <row r="294" spans="1:14">
      <c r="A294" s="72"/>
      <c r="B294" s="44"/>
      <c r="C294" s="44"/>
      <c r="D294" s="44"/>
      <c r="E294" s="44"/>
      <c r="F294" s="65"/>
      <c r="G294" s="65"/>
      <c r="H294" s="65"/>
      <c r="I294" s="65"/>
      <c r="J294" s="65"/>
      <c r="K294" s="65"/>
      <c r="L294" s="65"/>
      <c r="M294" s="65"/>
      <c r="N294" s="65"/>
    </row>
    <row r="295" spans="1:14">
      <c r="A295" s="72"/>
      <c r="B295" s="44"/>
      <c r="C295" s="44"/>
      <c r="D295" s="44"/>
      <c r="E295" s="44"/>
      <c r="F295" s="44"/>
      <c r="G295" s="65"/>
      <c r="H295" s="65"/>
      <c r="I295" s="65"/>
      <c r="J295" s="65"/>
      <c r="K295" s="65"/>
      <c r="L295" s="65"/>
      <c r="M295" s="65"/>
      <c r="N295" s="65"/>
    </row>
    <row r="296" spans="1:14">
      <c r="A296" s="72"/>
      <c r="B296" s="44"/>
      <c r="C296" s="44"/>
      <c r="D296" s="44"/>
      <c r="E296" s="44"/>
      <c r="F296" s="44"/>
      <c r="G296" s="44"/>
      <c r="H296" s="65"/>
      <c r="I296" s="65"/>
      <c r="J296" s="65"/>
      <c r="K296" s="65"/>
      <c r="L296" s="65"/>
      <c r="M296" s="65"/>
      <c r="N296" s="65"/>
    </row>
    <row r="297" spans="1:14">
      <c r="A297" s="72"/>
      <c r="B297" s="44"/>
      <c r="C297" s="44"/>
      <c r="D297" s="44"/>
      <c r="E297" s="44"/>
      <c r="F297" s="44"/>
      <c r="G297" s="44"/>
      <c r="H297" s="44"/>
      <c r="I297" s="65"/>
      <c r="J297" s="65"/>
      <c r="K297" s="65"/>
      <c r="L297" s="65"/>
      <c r="M297" s="65"/>
      <c r="N297" s="65"/>
    </row>
    <row r="298" spans="1:14">
      <c r="A298" s="72"/>
      <c r="B298" s="44"/>
      <c r="C298" s="44"/>
      <c r="D298" s="44"/>
      <c r="E298" s="44"/>
      <c r="F298" s="44"/>
      <c r="G298" s="44"/>
      <c r="H298" s="44"/>
      <c r="I298" s="44"/>
      <c r="J298" s="65"/>
      <c r="K298" s="65"/>
      <c r="L298" s="65"/>
      <c r="M298" s="65"/>
      <c r="N298" s="65"/>
    </row>
    <row r="299" spans="1:14">
      <c r="A299" s="72"/>
      <c r="B299" s="44"/>
      <c r="C299" s="44"/>
      <c r="D299" s="44"/>
      <c r="E299" s="44"/>
      <c r="F299" s="44"/>
      <c r="G299" s="44"/>
      <c r="H299" s="44"/>
      <c r="I299" s="44"/>
      <c r="J299" s="44"/>
      <c r="K299" s="65"/>
      <c r="L299" s="65"/>
      <c r="M299" s="65"/>
      <c r="N299" s="65"/>
    </row>
    <row r="300" spans="1:14">
      <c r="A300" s="72"/>
      <c r="B300" s="44"/>
      <c r="C300" s="44"/>
      <c r="D300" s="44"/>
      <c r="E300" s="44"/>
      <c r="F300" s="44"/>
      <c r="G300" s="44"/>
      <c r="H300" s="44"/>
      <c r="I300" s="44"/>
      <c r="J300" s="44"/>
      <c r="K300" s="44"/>
      <c r="L300" s="65"/>
      <c r="M300" s="65"/>
      <c r="N300" s="65"/>
    </row>
    <row r="301" spans="1:14">
      <c r="A301" s="72"/>
      <c r="B301" s="44"/>
      <c r="C301" s="44"/>
      <c r="D301" s="44"/>
      <c r="E301" s="44"/>
      <c r="F301" s="44"/>
      <c r="G301" s="44"/>
      <c r="H301" s="44"/>
      <c r="I301" s="44"/>
      <c r="J301" s="44"/>
      <c r="K301" s="44"/>
      <c r="L301" s="44"/>
      <c r="M301" s="65"/>
      <c r="N301" s="65"/>
    </row>
    <row r="302" spans="1:14">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2"/>
  <sheetViews>
    <sheetView zoomScale="80" workbookViewId="0">
      <selection activeCell="A2" sqref="A2"/>
    </sheetView>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21" t="s">
        <v>156</v>
      </c>
      <c r="G1" s="23"/>
      <c r="H1" s="23"/>
      <c r="I1" s="95" t="s">
        <v>134</v>
      </c>
      <c r="O1" s="34"/>
      <c r="P1" s="106" t="s">
        <v>123</v>
      </c>
      <c r="Q1" s="106"/>
      <c r="R1" s="108"/>
      <c r="S1" s="108"/>
      <c r="T1" s="24"/>
      <c r="U1" s="24"/>
      <c r="V1" s="24"/>
      <c r="W1" s="24"/>
      <c r="Z1" s="24"/>
      <c r="AA1" s="24"/>
      <c r="AB1" s="24"/>
      <c r="AC1" s="24"/>
      <c r="AD1" s="24"/>
      <c r="AJ1" s="24"/>
      <c r="AK1" s="24"/>
      <c r="AL1" s="24"/>
      <c r="AM1" s="24"/>
    </row>
    <row r="2" spans="1:39">
      <c r="A2" s="21" t="s">
        <v>234</v>
      </c>
      <c r="D2" s="91" t="s">
        <v>150</v>
      </c>
      <c r="G2" s="23"/>
      <c r="H2" s="23"/>
      <c r="I2" s="95"/>
      <c r="O2" s="34"/>
      <c r="P2" s="106"/>
      <c r="Q2" s="106"/>
      <c r="R2" s="108"/>
      <c r="S2" s="108"/>
      <c r="T2" s="24"/>
      <c r="U2" s="24"/>
      <c r="V2" s="24"/>
      <c r="W2" s="24"/>
      <c r="Z2" s="24"/>
      <c r="AA2" s="24"/>
      <c r="AB2" s="24"/>
      <c r="AC2" s="24"/>
      <c r="AD2" s="24"/>
      <c r="AJ2" s="24"/>
      <c r="AK2" s="24"/>
      <c r="AL2" s="24"/>
      <c r="AM2" s="24"/>
    </row>
    <row r="3" spans="1:39">
      <c r="A3" s="112" t="s">
        <v>130</v>
      </c>
      <c r="B3" s="165" t="s">
        <v>141</v>
      </c>
      <c r="C3" s="203" t="s">
        <v>155</v>
      </c>
      <c r="G3" s="23"/>
      <c r="H3" s="23"/>
      <c r="I3" s="168" t="s">
        <v>135</v>
      </c>
      <c r="J3" s="144"/>
      <c r="K3" s="144"/>
      <c r="L3" s="169">
        <f>SUM(L5:L16)</f>
        <v>0</v>
      </c>
      <c r="M3" s="170" t="s">
        <v>142</v>
      </c>
      <c r="N3" s="171"/>
      <c r="O3" s="172">
        <f>SUM(P5:P16)</f>
        <v>-2.2869825346252952</v>
      </c>
      <c r="P3" s="32"/>
      <c r="Q3" s="142"/>
      <c r="R3" s="108"/>
      <c r="S3" s="108"/>
      <c r="T3" s="24"/>
      <c r="U3" s="24"/>
      <c r="V3" s="24"/>
      <c r="W3" s="24"/>
      <c r="Z3" s="24"/>
      <c r="AA3" s="24"/>
      <c r="AB3" s="24"/>
      <c r="AC3" s="24"/>
      <c r="AD3" s="24"/>
      <c r="AJ3" s="24"/>
      <c r="AK3" s="24"/>
      <c r="AL3" s="24"/>
      <c r="AM3" s="24"/>
    </row>
    <row r="4" spans="1:39">
      <c r="A4" s="112">
        <v>1</v>
      </c>
      <c r="B4" s="166">
        <f>0.08</f>
        <v>0.08</v>
      </c>
      <c r="C4" s="199">
        <f>(B4-B$25)*B$23</f>
        <v>7.4999999999999997E-3</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c r="A5" s="112">
        <f t="shared" ref="A5:A15" si="0">1+A4</f>
        <v>2</v>
      </c>
      <c r="B5" s="166">
        <f>B4</f>
        <v>0.08</v>
      </c>
      <c r="C5" s="199">
        <f t="shared" ref="C5:C15" si="1">(B5-B$25)*B$23</f>
        <v>7.4999999999999997E-3</v>
      </c>
      <c r="G5" s="23"/>
      <c r="H5" s="23"/>
      <c r="I5" s="176">
        <v>1</v>
      </c>
      <c r="J5" s="177">
        <f>((B4-B$25)*B$23-B$28-B$29/10000)*B$27</f>
        <v>1.25</v>
      </c>
      <c r="K5" s="177">
        <f>J5-(B4-B$24)*B$23*B$27</f>
        <v>0</v>
      </c>
      <c r="L5" s="178">
        <f>K5/(1+B$24*B$23)^I5</f>
        <v>0</v>
      </c>
      <c r="M5" s="179">
        <f t="shared" ref="M5:M16" si="2">I5</f>
        <v>1</v>
      </c>
      <c r="N5" s="180">
        <f>(B$28-(B4-B$25)*B$23-B$29/10000)*B$27</f>
        <v>-1.4500000000000002</v>
      </c>
      <c r="O5" s="177">
        <f t="shared" ref="O5:O16" si="3">N5+(B4-B$24)*B$23*B$27</f>
        <v>-0.20000000000000018</v>
      </c>
      <c r="P5" s="178">
        <f>O5/(1+B$24*B$23)^M5</f>
        <v>-0.19851116625310189</v>
      </c>
      <c r="Q5" s="106"/>
      <c r="R5" s="108"/>
      <c r="S5" s="108"/>
      <c r="T5" s="24"/>
      <c r="U5" s="24"/>
      <c r="V5" s="24"/>
      <c r="W5" s="24"/>
      <c r="Z5" s="24"/>
      <c r="AA5" s="24"/>
      <c r="AB5" s="24"/>
      <c r="AC5" s="24"/>
      <c r="AD5" s="24"/>
      <c r="AJ5" s="24"/>
      <c r="AK5" s="24"/>
      <c r="AL5" s="24"/>
      <c r="AM5" s="24"/>
    </row>
    <row r="6" spans="1:39">
      <c r="A6" s="112">
        <f t="shared" si="0"/>
        <v>3</v>
      </c>
      <c r="B6" s="166">
        <f t="shared" ref="B6:B15" si="4">B5</f>
        <v>0.08</v>
      </c>
      <c r="C6" s="199">
        <f t="shared" si="1"/>
        <v>7.4999999999999997E-3</v>
      </c>
      <c r="G6" s="23"/>
      <c r="H6" s="23"/>
      <c r="I6" s="176">
        <v>2</v>
      </c>
      <c r="J6" s="177">
        <f t="shared" ref="J6:J16" si="5">((B5-B$25)*B$23-B$28-B$29/10000)*B$27</f>
        <v>1.25</v>
      </c>
      <c r="K6" s="177">
        <f t="shared" ref="K6:K16" si="6">J6-(B5-B$24)*B$23*B$27</f>
        <v>0</v>
      </c>
      <c r="L6" s="178">
        <f t="shared" ref="L6:L16" si="7">K6/(1+B$24*B$23)^I6</f>
        <v>0</v>
      </c>
      <c r="M6" s="179">
        <f t="shared" si="2"/>
        <v>2</v>
      </c>
      <c r="N6" s="180">
        <f t="shared" ref="N6:N16" si="8">(B$28-(B5-B$25)*B$23-B$29/10000)*B$27</f>
        <v>-1.4500000000000002</v>
      </c>
      <c r="O6" s="177">
        <f t="shared" si="3"/>
        <v>-0.20000000000000018</v>
      </c>
      <c r="P6" s="178">
        <f t="shared" ref="P6:P16" si="9">O6/(1+B$24*B$23)^M6</f>
        <v>-0.19703341563583313</v>
      </c>
      <c r="Q6" s="106"/>
      <c r="R6" s="108"/>
      <c r="S6" s="108"/>
      <c r="T6" s="24"/>
      <c r="U6" s="24"/>
      <c r="V6" s="24"/>
      <c r="W6" s="24"/>
      <c r="Z6" s="24"/>
      <c r="AA6" s="24"/>
      <c r="AB6" s="24"/>
      <c r="AC6" s="24"/>
      <c r="AD6" s="24"/>
      <c r="AJ6" s="24"/>
      <c r="AK6" s="24"/>
      <c r="AL6" s="24"/>
      <c r="AM6" s="24"/>
    </row>
    <row r="7" spans="1:39">
      <c r="A7" s="112">
        <f t="shared" si="0"/>
        <v>4</v>
      </c>
      <c r="B7" s="166">
        <f t="shared" si="4"/>
        <v>0.08</v>
      </c>
      <c r="C7" s="199">
        <f t="shared" si="1"/>
        <v>7.4999999999999997E-3</v>
      </c>
      <c r="G7" s="23"/>
      <c r="H7" s="23"/>
      <c r="I7" s="176">
        <v>3</v>
      </c>
      <c r="J7" s="177">
        <f t="shared" si="5"/>
        <v>1.25</v>
      </c>
      <c r="K7" s="177">
        <f t="shared" si="6"/>
        <v>0</v>
      </c>
      <c r="L7" s="178">
        <f t="shared" si="7"/>
        <v>0</v>
      </c>
      <c r="M7" s="179">
        <f t="shared" si="2"/>
        <v>3</v>
      </c>
      <c r="N7" s="180">
        <f t="shared" si="8"/>
        <v>-1.4500000000000002</v>
      </c>
      <c r="O7" s="177">
        <f t="shared" si="3"/>
        <v>-0.20000000000000018</v>
      </c>
      <c r="P7" s="178">
        <f t="shared" si="9"/>
        <v>-0.1955666656435068</v>
      </c>
      <c r="Q7" s="106"/>
      <c r="R7" s="108"/>
      <c r="S7" s="108"/>
      <c r="T7" s="24"/>
      <c r="U7" s="24"/>
      <c r="V7" s="24"/>
      <c r="W7" s="24"/>
      <c r="Z7" s="24"/>
      <c r="AA7" s="24"/>
      <c r="AB7" s="24"/>
      <c r="AC7" s="24"/>
      <c r="AD7" s="24"/>
      <c r="AJ7" s="24"/>
      <c r="AK7" s="24"/>
      <c r="AL7" s="24"/>
      <c r="AM7" s="24"/>
    </row>
    <row r="8" spans="1:39">
      <c r="A8" s="112">
        <f t="shared" si="0"/>
        <v>5</v>
      </c>
      <c r="B8" s="166">
        <f t="shared" si="4"/>
        <v>0.08</v>
      </c>
      <c r="C8" s="199">
        <f t="shared" si="1"/>
        <v>7.4999999999999997E-3</v>
      </c>
      <c r="G8" s="23"/>
      <c r="H8" s="23"/>
      <c r="I8" s="176">
        <v>4</v>
      </c>
      <c r="J8" s="177">
        <f t="shared" si="5"/>
        <v>1.25</v>
      </c>
      <c r="K8" s="177">
        <f t="shared" si="6"/>
        <v>0</v>
      </c>
      <c r="L8" s="178">
        <f t="shared" si="7"/>
        <v>0</v>
      </c>
      <c r="M8" s="179">
        <f t="shared" si="2"/>
        <v>4</v>
      </c>
      <c r="N8" s="180">
        <f t="shared" si="8"/>
        <v>-1.4500000000000002</v>
      </c>
      <c r="O8" s="177">
        <f t="shared" si="3"/>
        <v>-0.20000000000000018</v>
      </c>
      <c r="P8" s="178">
        <f t="shared" si="9"/>
        <v>-0.19411083438561469</v>
      </c>
      <c r="Q8" s="106"/>
      <c r="R8" s="108"/>
      <c r="S8" s="108"/>
      <c r="T8" s="24"/>
      <c r="U8" s="24"/>
      <c r="V8" s="24"/>
      <c r="W8" s="24"/>
      <c r="Z8" s="24"/>
      <c r="AA8" s="24"/>
      <c r="AB8" s="24"/>
      <c r="AC8" s="24"/>
      <c r="AD8" s="24"/>
      <c r="AJ8" s="24"/>
      <c r="AK8" s="24"/>
      <c r="AL8" s="24"/>
      <c r="AM8" s="24"/>
    </row>
    <row r="9" spans="1:39">
      <c r="A9" s="112">
        <f t="shared" si="0"/>
        <v>6</v>
      </c>
      <c r="B9" s="166">
        <f t="shared" si="4"/>
        <v>0.08</v>
      </c>
      <c r="C9" s="199">
        <f t="shared" si="1"/>
        <v>7.4999999999999997E-3</v>
      </c>
      <c r="G9" s="23"/>
      <c r="H9" s="23"/>
      <c r="I9" s="176">
        <v>5</v>
      </c>
      <c r="J9" s="177">
        <f t="shared" si="5"/>
        <v>1.25</v>
      </c>
      <c r="K9" s="177">
        <f t="shared" si="6"/>
        <v>0</v>
      </c>
      <c r="L9" s="178">
        <f t="shared" si="7"/>
        <v>0</v>
      </c>
      <c r="M9" s="179">
        <f t="shared" si="2"/>
        <v>5</v>
      </c>
      <c r="N9" s="180">
        <f t="shared" si="8"/>
        <v>-1.4500000000000002</v>
      </c>
      <c r="O9" s="177">
        <f t="shared" si="3"/>
        <v>-0.20000000000000018</v>
      </c>
      <c r="P9" s="178">
        <f t="shared" si="9"/>
        <v>-0.19266584058125527</v>
      </c>
      <c r="Q9" s="106"/>
      <c r="R9" s="108"/>
      <c r="S9" s="108"/>
      <c r="T9" s="24"/>
      <c r="U9" s="24"/>
      <c r="V9" s="24"/>
      <c r="W9" s="24"/>
      <c r="Z9" s="24"/>
      <c r="AA9" s="24"/>
      <c r="AB9" s="24"/>
      <c r="AC9" s="24"/>
      <c r="AD9" s="24"/>
      <c r="AJ9" s="24"/>
      <c r="AK9" s="24"/>
      <c r="AL9" s="24"/>
      <c r="AM9" s="24"/>
    </row>
    <row r="10" spans="1:39">
      <c r="A10" s="112">
        <f t="shared" si="0"/>
        <v>7</v>
      </c>
      <c r="B10" s="166">
        <f t="shared" si="4"/>
        <v>0.08</v>
      </c>
      <c r="C10" s="199">
        <f t="shared" si="1"/>
        <v>7.4999999999999997E-3</v>
      </c>
      <c r="G10" s="23"/>
      <c r="H10" s="23"/>
      <c r="I10" s="176">
        <v>6</v>
      </c>
      <c r="J10" s="177">
        <f t="shared" si="5"/>
        <v>1.25</v>
      </c>
      <c r="K10" s="177">
        <f t="shared" si="6"/>
        <v>0</v>
      </c>
      <c r="L10" s="178">
        <f t="shared" si="7"/>
        <v>0</v>
      </c>
      <c r="M10" s="179">
        <f t="shared" si="2"/>
        <v>6</v>
      </c>
      <c r="N10" s="180">
        <f t="shared" si="8"/>
        <v>-1.4500000000000002</v>
      </c>
      <c r="O10" s="177">
        <f t="shared" si="3"/>
        <v>-0.20000000000000018</v>
      </c>
      <c r="P10" s="178">
        <f t="shared" si="9"/>
        <v>-0.19123160355459576</v>
      </c>
      <c r="Q10" s="106"/>
      <c r="R10" s="108"/>
      <c r="S10" s="108"/>
      <c r="T10" s="24"/>
      <c r="U10" s="24"/>
      <c r="V10" s="24"/>
      <c r="W10" s="24"/>
      <c r="Z10" s="24"/>
      <c r="AA10" s="24"/>
      <c r="AB10" s="24"/>
      <c r="AC10" s="24"/>
      <c r="AD10" s="24"/>
      <c r="AJ10" s="24"/>
      <c r="AK10" s="24"/>
      <c r="AL10" s="24"/>
      <c r="AM10" s="24"/>
    </row>
    <row r="11" spans="1:39">
      <c r="A11" s="112">
        <f t="shared" si="0"/>
        <v>8</v>
      </c>
      <c r="B11" s="166">
        <f t="shared" si="4"/>
        <v>0.08</v>
      </c>
      <c r="C11" s="199">
        <f t="shared" si="1"/>
        <v>7.4999999999999997E-3</v>
      </c>
      <c r="G11" s="23"/>
      <c r="H11" s="23"/>
      <c r="I11" s="176">
        <v>7</v>
      </c>
      <c r="J11" s="177">
        <f t="shared" si="5"/>
        <v>1.25</v>
      </c>
      <c r="K11" s="177">
        <f t="shared" si="6"/>
        <v>0</v>
      </c>
      <c r="L11" s="178">
        <f t="shared" si="7"/>
        <v>0</v>
      </c>
      <c r="M11" s="179">
        <f t="shared" si="2"/>
        <v>7</v>
      </c>
      <c r="N11" s="180">
        <f t="shared" si="8"/>
        <v>-1.4500000000000002</v>
      </c>
      <c r="O11" s="177">
        <f t="shared" si="3"/>
        <v>-0.20000000000000018</v>
      </c>
      <c r="P11" s="178">
        <f t="shared" si="9"/>
        <v>-0.18980804323036798</v>
      </c>
      <c r="Q11" s="106"/>
      <c r="R11" s="108"/>
      <c r="S11" s="108"/>
      <c r="T11" s="24"/>
      <c r="U11" s="24"/>
      <c r="V11" s="24"/>
      <c r="W11" s="24"/>
      <c r="Z11" s="24"/>
      <c r="AA11" s="24"/>
      <c r="AB11" s="24"/>
      <c r="AC11" s="24"/>
      <c r="AD11" s="24"/>
      <c r="AJ11" s="24"/>
      <c r="AK11" s="24"/>
      <c r="AL11" s="24"/>
      <c r="AM11" s="24"/>
    </row>
    <row r="12" spans="1:39">
      <c r="A12" s="112">
        <f t="shared" si="0"/>
        <v>9</v>
      </c>
      <c r="B12" s="166">
        <f t="shared" si="4"/>
        <v>0.08</v>
      </c>
      <c r="C12" s="199">
        <f t="shared" si="1"/>
        <v>7.4999999999999997E-3</v>
      </c>
      <c r="G12" s="23"/>
      <c r="H12" s="23"/>
      <c r="I12" s="176">
        <v>8</v>
      </c>
      <c r="J12" s="177">
        <f t="shared" si="5"/>
        <v>1.25</v>
      </c>
      <c r="K12" s="177">
        <f t="shared" si="6"/>
        <v>0</v>
      </c>
      <c r="L12" s="178">
        <f t="shared" si="7"/>
        <v>0</v>
      </c>
      <c r="M12" s="179">
        <f t="shared" si="2"/>
        <v>8</v>
      </c>
      <c r="N12" s="180">
        <f t="shared" si="8"/>
        <v>-1.4500000000000002</v>
      </c>
      <c r="O12" s="177">
        <f t="shared" si="3"/>
        <v>-0.20000000000000018</v>
      </c>
      <c r="P12" s="178">
        <f t="shared" si="9"/>
        <v>-0.18839508012939749</v>
      </c>
      <c r="Q12" s="106"/>
      <c r="R12" s="108"/>
      <c r="S12" s="108"/>
      <c r="T12" s="24"/>
      <c r="U12" s="24"/>
      <c r="V12" s="24"/>
      <c r="W12" s="24"/>
      <c r="Z12" s="24"/>
      <c r="AA12" s="24"/>
      <c r="AB12" s="24"/>
      <c r="AC12" s="24"/>
      <c r="AD12" s="24"/>
      <c r="AJ12" s="24"/>
      <c r="AK12" s="24"/>
      <c r="AL12" s="24"/>
      <c r="AM12" s="24"/>
    </row>
    <row r="13" spans="1:39">
      <c r="A13" s="112">
        <f t="shared" si="0"/>
        <v>10</v>
      </c>
      <c r="B13" s="166">
        <f t="shared" si="4"/>
        <v>0.08</v>
      </c>
      <c r="C13" s="199">
        <f t="shared" si="1"/>
        <v>7.4999999999999997E-3</v>
      </c>
      <c r="G13" s="23"/>
      <c r="H13" s="23"/>
      <c r="I13" s="176">
        <v>9</v>
      </c>
      <c r="J13" s="177">
        <f t="shared" si="5"/>
        <v>1.25</v>
      </c>
      <c r="K13" s="177">
        <f t="shared" si="6"/>
        <v>0</v>
      </c>
      <c r="L13" s="178">
        <f t="shared" si="7"/>
        <v>0</v>
      </c>
      <c r="M13" s="179">
        <f t="shared" si="2"/>
        <v>9</v>
      </c>
      <c r="N13" s="180">
        <f t="shared" si="8"/>
        <v>-1.4500000000000002</v>
      </c>
      <c r="O13" s="177">
        <f t="shared" si="3"/>
        <v>-0.20000000000000018</v>
      </c>
      <c r="P13" s="178">
        <f t="shared" si="9"/>
        <v>-0.18699263536416624</v>
      </c>
      <c r="Q13" s="106"/>
      <c r="R13" s="108"/>
      <c r="S13" s="108"/>
      <c r="T13" s="24"/>
      <c r="U13" s="24"/>
      <c r="V13" s="24"/>
      <c r="W13" s="24"/>
      <c r="Z13" s="24"/>
      <c r="AA13" s="24"/>
      <c r="AB13" s="24"/>
      <c r="AC13" s="24"/>
      <c r="AD13" s="24"/>
      <c r="AJ13" s="24"/>
      <c r="AK13" s="24"/>
      <c r="AL13" s="24"/>
      <c r="AM13" s="24"/>
    </row>
    <row r="14" spans="1:39">
      <c r="A14" s="112">
        <f t="shared" si="0"/>
        <v>11</v>
      </c>
      <c r="B14" s="166">
        <f t="shared" si="4"/>
        <v>0.08</v>
      </c>
      <c r="C14" s="199">
        <f t="shared" si="1"/>
        <v>7.4999999999999997E-3</v>
      </c>
      <c r="G14" s="23"/>
      <c r="H14" s="23"/>
      <c r="I14" s="176">
        <v>10</v>
      </c>
      <c r="J14" s="177">
        <f t="shared" si="5"/>
        <v>1.25</v>
      </c>
      <c r="K14" s="177">
        <f t="shared" si="6"/>
        <v>0</v>
      </c>
      <c r="L14" s="178">
        <f t="shared" si="7"/>
        <v>0</v>
      </c>
      <c r="M14" s="179">
        <f t="shared" si="2"/>
        <v>10</v>
      </c>
      <c r="N14" s="180">
        <f t="shared" si="8"/>
        <v>-1.4500000000000002</v>
      </c>
      <c r="O14" s="177">
        <f t="shared" si="3"/>
        <v>-0.20000000000000018</v>
      </c>
      <c r="P14" s="178">
        <f t="shared" si="9"/>
        <v>-0.18560063063440815</v>
      </c>
      <c r="Q14" s="106"/>
      <c r="R14" s="108"/>
      <c r="S14" s="108"/>
      <c r="T14" s="24"/>
      <c r="U14" s="24"/>
      <c r="V14" s="24"/>
      <c r="W14" s="24"/>
      <c r="Z14" s="24"/>
      <c r="AA14" s="24"/>
      <c r="AB14" s="24"/>
      <c r="AC14" s="24"/>
      <c r="AD14" s="24"/>
      <c r="AJ14" s="24"/>
      <c r="AK14" s="24"/>
      <c r="AL14" s="24"/>
      <c r="AM14" s="24"/>
    </row>
    <row r="15" spans="1:39">
      <c r="A15" s="112">
        <f t="shared" si="0"/>
        <v>12</v>
      </c>
      <c r="B15" s="166">
        <f t="shared" si="4"/>
        <v>0.08</v>
      </c>
      <c r="C15" s="199">
        <f t="shared" si="1"/>
        <v>7.4999999999999997E-3</v>
      </c>
      <c r="G15" s="23"/>
      <c r="H15" s="23"/>
      <c r="I15" s="176">
        <v>11</v>
      </c>
      <c r="J15" s="177">
        <f t="shared" si="5"/>
        <v>1.25</v>
      </c>
      <c r="K15" s="177">
        <f t="shared" si="6"/>
        <v>0</v>
      </c>
      <c r="L15" s="178">
        <f t="shared" si="7"/>
        <v>0</v>
      </c>
      <c r="M15" s="179">
        <f t="shared" si="2"/>
        <v>11</v>
      </c>
      <c r="N15" s="180">
        <f t="shared" si="8"/>
        <v>-1.4500000000000002</v>
      </c>
      <c r="O15" s="177">
        <f t="shared" si="3"/>
        <v>-0.20000000000000018</v>
      </c>
      <c r="P15" s="178">
        <f t="shared" si="9"/>
        <v>-0.18421898822273761</v>
      </c>
      <c r="Q15" s="106"/>
      <c r="R15" s="108"/>
      <c r="S15" s="108"/>
      <c r="T15" s="24"/>
      <c r="U15" s="24"/>
      <c r="V15" s="24"/>
      <c r="W15" s="24"/>
      <c r="Z15" s="24"/>
      <c r="AA15" s="24"/>
      <c r="AB15" s="24"/>
      <c r="AC15" s="24"/>
      <c r="AD15" s="24"/>
      <c r="AJ15" s="24"/>
      <c r="AK15" s="24"/>
      <c r="AL15" s="24"/>
      <c r="AM15" s="24"/>
    </row>
    <row r="16" spans="1:39" ht="16.2" thickBot="1">
      <c r="A16" s="112"/>
      <c r="B16" s="167"/>
      <c r="C16" s="115"/>
      <c r="G16" s="23"/>
      <c r="H16" s="23"/>
      <c r="I16" s="181">
        <v>12</v>
      </c>
      <c r="J16" s="177">
        <f t="shared" si="5"/>
        <v>1.25</v>
      </c>
      <c r="K16" s="177">
        <f t="shared" si="6"/>
        <v>0</v>
      </c>
      <c r="L16" s="178">
        <f t="shared" si="7"/>
        <v>0</v>
      </c>
      <c r="M16" s="144">
        <f t="shared" si="2"/>
        <v>12</v>
      </c>
      <c r="N16" s="180">
        <f t="shared" si="8"/>
        <v>-1.4500000000000002</v>
      </c>
      <c r="O16" s="177">
        <f t="shared" si="3"/>
        <v>-0.20000000000000018</v>
      </c>
      <c r="P16" s="178">
        <f t="shared" si="9"/>
        <v>-0.18284763099031026</v>
      </c>
      <c r="Q16" s="106"/>
      <c r="R16" s="108"/>
      <c r="S16" s="108"/>
      <c r="T16" s="24"/>
      <c r="U16" s="24"/>
      <c r="V16" s="24"/>
      <c r="W16" s="24"/>
      <c r="Z16" s="24"/>
      <c r="AA16" s="24"/>
      <c r="AB16" s="24"/>
      <c r="AC16" s="24"/>
      <c r="AD16" s="24"/>
      <c r="AJ16" s="24"/>
      <c r="AK16" s="24"/>
      <c r="AL16" s="24"/>
      <c r="AM16" s="24"/>
    </row>
    <row r="17" spans="1:42">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c r="A18" s="114"/>
      <c r="B18" s="190" t="s">
        <v>152</v>
      </c>
      <c r="C18" s="164" t="s">
        <v>153</v>
      </c>
      <c r="D18" s="32"/>
      <c r="E18" s="32"/>
      <c r="F18" s="32"/>
      <c r="G18" s="33"/>
      <c r="H18" s="36"/>
      <c r="I18" s="186" t="s">
        <v>121</v>
      </c>
      <c r="J18" s="187">
        <f>((-B25*B23)-B28-B29/10000)*B27*(1-1/(1+B24*B23)^12)/(B24*B23)+B27-B27/(1+B24*B23)^12</f>
        <v>0</v>
      </c>
      <c r="K18" s="119"/>
      <c r="L18" s="119"/>
      <c r="M18" s="118" t="s">
        <v>122</v>
      </c>
      <c r="N18" s="140">
        <f>(B28+(B25*B23)-B29/10000)*B27*(1-1/(1+B24*B23)^12)/(B24*B23)-B27+B27/(1+B24*B23)^12</f>
        <v>-2.2869825346253236</v>
      </c>
      <c r="O18" s="188"/>
      <c r="P18" s="189"/>
      <c r="Q18" s="106"/>
      <c r="R18" s="108"/>
      <c r="S18" s="108"/>
      <c r="T18" s="24"/>
      <c r="U18" s="24"/>
      <c r="V18" s="24"/>
      <c r="W18" s="24"/>
      <c r="Z18" s="24"/>
      <c r="AA18" s="24"/>
      <c r="AB18" s="24"/>
      <c r="AC18" s="24"/>
      <c r="AD18" s="24"/>
      <c r="AJ18" s="24"/>
      <c r="AK18" s="24"/>
      <c r="AL18" s="24"/>
      <c r="AM18" s="24"/>
    </row>
    <row r="19" spans="1:42">
      <c r="A19" s="114" t="s">
        <v>139</v>
      </c>
      <c r="B19" s="139">
        <f>L3</f>
        <v>0</v>
      </c>
      <c r="C19" s="139">
        <f>O3</f>
        <v>-2.2869825346252952</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c r="A20" s="114" t="s">
        <v>140</v>
      </c>
      <c r="B20" s="143">
        <f>((-B25*B23)-B28-B29/10000)*B27*(1-1/(1+B24*B23)^12)/(B24*B23)+B27-B27/(1+B24*B23)^12</f>
        <v>0</v>
      </c>
      <c r="C20" s="139">
        <f>N18</f>
        <v>-2.2869825346253236</v>
      </c>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2" thickBot="1">
      <c r="A21" s="147" t="s">
        <v>144</v>
      </c>
      <c r="B21" s="198">
        <f>AVERAGE(J5:J16)</f>
        <v>1.25</v>
      </c>
      <c r="C21" s="198">
        <f>AVERAGE(N5:N16)</f>
        <v>-1.45</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2"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2" thickBot="1">
      <c r="A25" s="89" t="s">
        <v>102</v>
      </c>
      <c r="B25" s="150">
        <f>0.05</f>
        <v>0.05</v>
      </c>
      <c r="C25" s="200" t="s">
        <v>154</v>
      </c>
      <c r="D25" s="201"/>
      <c r="E25" s="202">
        <f>(AVERAGE(B4:B15)-B25)*B23</f>
        <v>7.4999999999999963E-3</v>
      </c>
      <c r="I25" s="23"/>
      <c r="J25" s="24"/>
      <c r="O25" s="34"/>
      <c r="P25" s="106"/>
      <c r="Q25" s="106"/>
      <c r="R25" s="108"/>
      <c r="S25" s="108"/>
      <c r="T25" s="24"/>
      <c r="U25" s="24"/>
      <c r="V25" s="24"/>
      <c r="W25" s="24"/>
      <c r="Z25" s="24"/>
      <c r="AA25" s="24"/>
      <c r="AB25" s="24"/>
      <c r="AC25" s="24"/>
      <c r="AD25" s="24"/>
      <c r="AJ25" s="24"/>
      <c r="AK25" s="24"/>
      <c r="AL25" s="24"/>
      <c r="AM25" s="24"/>
    </row>
    <row r="26" spans="1:42">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2" thickBot="1">
      <c r="A28" s="153" t="s">
        <v>104</v>
      </c>
      <c r="B28" s="154">
        <f>(AVERAGE(B4:B16)-B25)*B23-(AVERAGE(B4:B16)-B24)*B23-B29/10000</f>
        <v>-6.000000000000001E-3</v>
      </c>
      <c r="C28" s="110" t="s">
        <v>188</v>
      </c>
      <c r="I28" s="23"/>
      <c r="O28" s="34"/>
      <c r="P28" s="34"/>
      <c r="Q28" s="34"/>
      <c r="R28" s="34"/>
      <c r="S28" s="34"/>
      <c r="T28" s="24"/>
      <c r="U28" s="24"/>
      <c r="V28" s="24"/>
      <c r="W28" s="24"/>
      <c r="Z28" s="24"/>
      <c r="AA28" s="24"/>
      <c r="AB28" s="24"/>
      <c r="AC28" s="24"/>
      <c r="AD28" s="24"/>
      <c r="AJ28" s="24"/>
      <c r="AK28" s="24"/>
      <c r="AL28" s="24"/>
      <c r="AM28" s="24"/>
    </row>
    <row r="29" spans="1:42">
      <c r="A29" s="204" t="s">
        <v>106</v>
      </c>
      <c r="B29" s="205">
        <f>10</f>
        <v>10</v>
      </c>
      <c r="C29" s="95" t="s">
        <v>151</v>
      </c>
      <c r="I29" s="23"/>
      <c r="O29" s="34"/>
      <c r="P29" s="34"/>
      <c r="Q29" s="34"/>
      <c r="R29" s="34"/>
      <c r="S29" s="34"/>
      <c r="T29" s="24"/>
      <c r="U29" s="24"/>
      <c r="V29" s="24"/>
      <c r="W29" s="24"/>
      <c r="Z29" s="24"/>
      <c r="AA29" s="24"/>
      <c r="AB29" s="24"/>
      <c r="AC29" s="24"/>
      <c r="AD29" s="24"/>
      <c r="AJ29" s="24"/>
      <c r="AK29" s="24"/>
      <c r="AL29" s="24"/>
      <c r="AM29" s="24"/>
    </row>
    <row r="30" spans="1:42">
      <c r="A30" s="92"/>
      <c r="B30" s="24"/>
      <c r="C30" s="24"/>
      <c r="D30" s="24"/>
      <c r="E30" s="24"/>
      <c r="F30" s="24"/>
      <c r="G30" s="24"/>
      <c r="H30" s="24"/>
      <c r="I30" s="24"/>
      <c r="J30" s="24"/>
      <c r="K30" s="24"/>
      <c r="L30" s="24"/>
      <c r="M30" s="24"/>
      <c r="N30" s="24"/>
      <c r="O30" s="24"/>
      <c r="T30" s="24"/>
      <c r="U30" s="24"/>
      <c r="V30" s="24"/>
      <c r="W30" s="24"/>
      <c r="Z30" s="24"/>
      <c r="AA30" s="24"/>
      <c r="AB30" s="24"/>
      <c r="AC30" s="24"/>
      <c r="AD30" s="24"/>
      <c r="AE30" s="37"/>
      <c r="AF30" s="37"/>
      <c r="AG30" s="37"/>
      <c r="AH30" s="37"/>
      <c r="AI30" s="37"/>
      <c r="AJ30" s="24"/>
      <c r="AK30" s="24"/>
      <c r="AL30" s="24"/>
      <c r="AM30" s="24"/>
    </row>
    <row r="31" spans="1:42">
      <c r="A31" s="92"/>
      <c r="B31" s="23"/>
      <c r="C31" s="23"/>
      <c r="D31" s="23"/>
      <c r="E31" s="23"/>
      <c r="F31" s="23"/>
      <c r="G31" s="23"/>
      <c r="H31" s="23"/>
      <c r="I31" s="23"/>
      <c r="J31" s="23"/>
      <c r="K31" s="23"/>
      <c r="L31" s="23"/>
      <c r="M31" s="23"/>
      <c r="N31" s="23"/>
      <c r="O31" s="24"/>
      <c r="T31" s="24"/>
      <c r="U31" s="24"/>
      <c r="V31" s="24"/>
      <c r="W31" s="24"/>
      <c r="Z31" s="24"/>
      <c r="AA31" s="24"/>
      <c r="AB31" s="24"/>
      <c r="AC31" s="24"/>
      <c r="AD31" s="24"/>
      <c r="AE31" s="37"/>
      <c r="AF31" s="37"/>
      <c r="AG31" s="37"/>
      <c r="AH31" s="37"/>
      <c r="AI31" s="37"/>
      <c r="AJ31" s="24"/>
      <c r="AK31" s="24"/>
      <c r="AL31" s="24"/>
      <c r="AM31" s="24"/>
    </row>
    <row r="32" spans="1:42" s="37" customFormat="1">
      <c r="A32" s="206"/>
      <c r="B32" s="24"/>
      <c r="C32" s="24"/>
      <c r="D32" s="24"/>
      <c r="E32" s="23"/>
      <c r="F32" s="23"/>
      <c r="G32" s="24"/>
      <c r="H32" s="24"/>
      <c r="I32" s="24"/>
      <c r="J32" s="24"/>
      <c r="K32" s="24"/>
      <c r="L32" s="24"/>
      <c r="M32" s="24"/>
      <c r="N32" s="24"/>
      <c r="O32" s="24"/>
      <c r="P32" s="24"/>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43" s="37" customFormat="1">
      <c r="A33" s="92"/>
      <c r="B33" s="23"/>
      <c r="C33" s="23"/>
      <c r="D33" s="23"/>
      <c r="E33" s="23"/>
      <c r="F33" s="23"/>
      <c r="G33" s="23"/>
      <c r="H33" s="23"/>
      <c r="I33" s="23"/>
      <c r="J33" s="23"/>
      <c r="K33" s="23"/>
      <c r="L33" s="23"/>
      <c r="M33" s="23"/>
      <c r="N33" s="23"/>
      <c r="O33" s="24"/>
      <c r="P33" s="113"/>
      <c r="Q33" s="107"/>
      <c r="R33" s="109"/>
      <c r="S33" s="109"/>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24"/>
      <c r="B34" s="23"/>
      <c r="C34" s="23"/>
      <c r="D34" s="23"/>
      <c r="E34" s="23"/>
      <c r="F34" s="23"/>
      <c r="G34" s="23"/>
      <c r="H34" s="23"/>
      <c r="I34" s="23"/>
      <c r="J34" s="23"/>
      <c r="K34" s="23"/>
      <c r="L34" s="23"/>
      <c r="M34" s="23"/>
      <c r="N34" s="23"/>
      <c r="O34" s="24"/>
      <c r="P34" s="113"/>
      <c r="Q34" s="107"/>
      <c r="R34" s="109"/>
      <c r="S34" s="109"/>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43" s="37" customFormat="1">
      <c r="A35" s="24"/>
      <c r="B35" s="23"/>
      <c r="C35" s="23"/>
      <c r="D35" s="23"/>
      <c r="E35" s="23"/>
      <c r="F35" s="23"/>
      <c r="G35" s="23"/>
      <c r="H35" s="23"/>
      <c r="I35" s="23"/>
      <c r="J35" s="23"/>
      <c r="K35" s="23"/>
      <c r="L35" s="23"/>
      <c r="M35" s="23"/>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24"/>
      <c r="B36" s="23"/>
      <c r="C36" s="23"/>
      <c r="D36" s="23"/>
      <c r="E36" s="23"/>
      <c r="F36" s="23"/>
      <c r="G36" s="23"/>
      <c r="H36" s="23"/>
      <c r="I36" s="23"/>
      <c r="J36" s="23"/>
      <c r="K36" s="23"/>
      <c r="L36" s="23"/>
      <c r="M36" s="23"/>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24"/>
      <c r="B37" s="23"/>
      <c r="C37" s="23"/>
      <c r="D37" s="23"/>
      <c r="E37" s="23"/>
      <c r="F37" s="23"/>
      <c r="G37" s="23"/>
      <c r="H37" s="23"/>
      <c r="I37" s="23"/>
      <c r="J37" s="23"/>
      <c r="K37" s="23"/>
      <c r="L37" s="23"/>
      <c r="M37" s="23"/>
      <c r="N37" s="23"/>
      <c r="O37" s="24"/>
      <c r="P37" s="113"/>
      <c r="Q37" s="107"/>
      <c r="R37" s="109"/>
      <c r="S37" s="109"/>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43" s="37" customFormat="1">
      <c r="A38" s="24"/>
      <c r="B38" s="23"/>
      <c r="C38" s="23"/>
      <c r="D38" s="23"/>
      <c r="E38" s="23"/>
      <c r="F38" s="23"/>
      <c r="G38" s="23"/>
      <c r="H38" s="23"/>
      <c r="I38" s="23"/>
      <c r="J38" s="23"/>
      <c r="K38" s="23"/>
      <c r="L38" s="23"/>
      <c r="M38" s="23"/>
      <c r="N38" s="23"/>
      <c r="O38" s="24"/>
      <c r="P38" s="113"/>
      <c r="Q38" s="107"/>
      <c r="R38" s="109"/>
      <c r="S38" s="109"/>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43" s="37" customFormat="1">
      <c r="A39" s="24"/>
      <c r="B39" s="38"/>
      <c r="C39" s="38"/>
      <c r="D39" s="38"/>
      <c r="E39" s="38"/>
      <c r="F39" s="38"/>
      <c r="G39" s="38"/>
      <c r="H39" s="38"/>
      <c r="I39" s="38"/>
      <c r="J39" s="38"/>
      <c r="K39" s="38"/>
      <c r="L39" s="38"/>
      <c r="M39" s="38"/>
      <c r="N39" s="38"/>
      <c r="O39" s="24"/>
      <c r="P39" s="113"/>
      <c r="Q39" s="107"/>
      <c r="R39" s="109"/>
      <c r="S39" s="109"/>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43" s="37" customFormat="1">
      <c r="A40" s="207"/>
      <c r="B40" s="134"/>
      <c r="C40" s="134"/>
      <c r="D40" s="134"/>
      <c r="E40" s="134"/>
      <c r="F40" s="134"/>
      <c r="G40" s="134"/>
      <c r="H40" s="134"/>
      <c r="I40" s="134"/>
      <c r="J40" s="134"/>
      <c r="K40" s="134"/>
      <c r="L40" s="134"/>
      <c r="M40" s="134"/>
      <c r="N40" s="134"/>
      <c r="O40" s="24"/>
      <c r="P40" s="113"/>
      <c r="Q40" s="107"/>
      <c r="R40" s="109"/>
      <c r="S40" s="109"/>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43" s="37" customFormat="1">
      <c r="A41" s="207"/>
      <c r="B41" s="134"/>
      <c r="C41" s="134"/>
      <c r="D41" s="134"/>
      <c r="E41" s="134"/>
      <c r="F41" s="134"/>
      <c r="G41" s="134"/>
      <c r="H41" s="134"/>
      <c r="I41" s="134"/>
      <c r="J41" s="134"/>
      <c r="K41" s="134"/>
      <c r="L41" s="134"/>
      <c r="M41" s="134"/>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208"/>
      <c r="B42" s="135"/>
      <c r="C42" s="135"/>
      <c r="D42" s="135"/>
      <c r="E42" s="135"/>
      <c r="F42" s="135"/>
      <c r="G42" s="135"/>
      <c r="H42" s="135"/>
      <c r="I42" s="135"/>
      <c r="J42" s="135"/>
      <c r="K42" s="135"/>
      <c r="L42" s="135"/>
      <c r="M42" s="135"/>
      <c r="N42" s="135"/>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209"/>
      <c r="B43" s="135"/>
      <c r="C43" s="135"/>
      <c r="D43" s="135"/>
      <c r="E43" s="135"/>
      <c r="F43" s="135"/>
      <c r="G43" s="135"/>
      <c r="H43" s="135"/>
      <c r="I43" s="135"/>
      <c r="J43" s="135"/>
      <c r="K43" s="135"/>
      <c r="L43" s="135"/>
      <c r="M43" s="135"/>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210"/>
      <c r="B44" s="136"/>
      <c r="C44" s="136"/>
      <c r="D44" s="136"/>
      <c r="E44" s="136"/>
      <c r="F44" s="136"/>
      <c r="G44" s="136"/>
      <c r="H44" s="136"/>
      <c r="I44" s="136"/>
      <c r="J44" s="136"/>
      <c r="K44" s="136"/>
      <c r="L44" s="136"/>
      <c r="M44" s="136"/>
      <c r="N44" s="136"/>
      <c r="O44" s="24"/>
      <c r="P44" s="24"/>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211"/>
      <c r="B45" s="137"/>
      <c r="C45" s="137"/>
      <c r="D45" s="137"/>
      <c r="E45" s="137"/>
      <c r="F45" s="137"/>
      <c r="G45" s="137"/>
      <c r="H45" s="137"/>
      <c r="I45" s="137"/>
      <c r="J45" s="137"/>
      <c r="K45" s="137"/>
      <c r="L45" s="137"/>
      <c r="M45" s="137"/>
      <c r="N45" s="137"/>
      <c r="O45" s="24"/>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c r="A46" s="59"/>
      <c r="B46" s="96"/>
      <c r="C46" s="96"/>
      <c r="D46" s="96"/>
      <c r="E46" s="96"/>
      <c r="F46" s="96"/>
      <c r="G46" s="96"/>
      <c r="H46" s="96"/>
      <c r="I46" s="96"/>
      <c r="J46" s="96"/>
      <c r="K46" s="96"/>
      <c r="L46" s="96"/>
      <c r="M46" s="96"/>
      <c r="N46" s="96"/>
      <c r="O46" s="96"/>
      <c r="Q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43" s="24" customFormat="1">
      <c r="B47" s="191"/>
      <c r="C47" s="47"/>
      <c r="D47" s="47"/>
      <c r="E47" s="47"/>
      <c r="F47" s="47"/>
      <c r="G47" s="47"/>
      <c r="H47" s="47"/>
      <c r="I47" s="47"/>
      <c r="J47" s="47"/>
      <c r="K47" s="47"/>
      <c r="L47" s="47"/>
      <c r="M47" s="47"/>
      <c r="N47" s="47"/>
      <c r="O47" s="47"/>
      <c r="AC47" s="158"/>
      <c r="AD47" s="159"/>
      <c r="AE47" s="159"/>
      <c r="AF47" s="159"/>
      <c r="AG47" s="159"/>
      <c r="AH47" s="159"/>
      <c r="AI47" s="159"/>
      <c r="AJ47" s="159"/>
      <c r="AK47" s="159"/>
      <c r="AL47" s="159"/>
      <c r="AM47" s="159"/>
      <c r="AN47" s="159"/>
      <c r="AO47" s="159"/>
      <c r="AP47" s="159"/>
    </row>
    <row r="48" spans="1:43" s="24" customFormat="1">
      <c r="A48" s="92"/>
      <c r="B48" s="191"/>
      <c r="C48" s="47"/>
      <c r="D48" s="47"/>
      <c r="E48" s="47"/>
      <c r="F48" s="47"/>
      <c r="G48" s="47"/>
      <c r="H48" s="47"/>
      <c r="I48" s="47"/>
      <c r="J48" s="47"/>
      <c r="K48" s="47"/>
      <c r="L48" s="47"/>
      <c r="M48" s="47"/>
      <c r="N48" s="47"/>
      <c r="O48" s="47"/>
      <c r="AA48" s="156"/>
      <c r="AB48" s="157"/>
      <c r="AC48" s="158"/>
      <c r="AD48" s="159"/>
      <c r="AE48" s="159"/>
      <c r="AF48" s="159"/>
      <c r="AG48" s="159"/>
      <c r="AH48" s="159"/>
      <c r="AI48" s="159"/>
      <c r="AJ48" s="159"/>
      <c r="AK48" s="159"/>
      <c r="AL48" s="159"/>
      <c r="AM48" s="159"/>
      <c r="AN48" s="159"/>
      <c r="AO48" s="159"/>
      <c r="AP48" s="159"/>
    </row>
    <row r="49" spans="1:42" s="24" customFormat="1">
      <c r="B49" s="96"/>
      <c r="C49" s="47"/>
      <c r="D49" s="47"/>
      <c r="E49" s="47"/>
      <c r="F49" s="47"/>
      <c r="G49" s="47"/>
      <c r="H49" s="47"/>
      <c r="I49" s="47"/>
      <c r="J49" s="47"/>
      <c r="K49" s="47"/>
      <c r="L49" s="47"/>
      <c r="M49" s="47"/>
      <c r="N49" s="47"/>
      <c r="O49" s="47"/>
      <c r="X49" s="30"/>
      <c r="Y49" s="160"/>
      <c r="Z49" s="23"/>
      <c r="AA49" s="156"/>
      <c r="AB49" s="157"/>
      <c r="AC49" s="158"/>
      <c r="AD49" s="159"/>
      <c r="AE49" s="159"/>
      <c r="AF49" s="159"/>
      <c r="AG49" s="159"/>
      <c r="AH49" s="159"/>
      <c r="AI49" s="159"/>
      <c r="AJ49" s="159"/>
      <c r="AK49" s="159"/>
      <c r="AL49" s="159"/>
      <c r="AM49" s="159"/>
      <c r="AN49" s="159"/>
      <c r="AO49" s="159"/>
      <c r="AP49" s="159"/>
    </row>
    <row r="50" spans="1:42" s="59" customFormat="1">
      <c r="N50" s="192"/>
      <c r="O50" s="192"/>
      <c r="W50" s="24"/>
      <c r="X50" s="24"/>
      <c r="Y50" s="24"/>
      <c r="Z50" s="24"/>
      <c r="AA50" s="156"/>
      <c r="AB50" s="157"/>
      <c r="AC50" s="158"/>
      <c r="AD50" s="159"/>
      <c r="AE50" s="159"/>
      <c r="AF50" s="159"/>
      <c r="AG50" s="159"/>
      <c r="AH50" s="159"/>
      <c r="AI50" s="159"/>
      <c r="AJ50" s="159"/>
      <c r="AK50" s="159"/>
      <c r="AL50" s="159"/>
      <c r="AM50" s="159"/>
      <c r="AN50" s="159"/>
      <c r="AO50" s="159"/>
      <c r="AP50" s="159"/>
    </row>
    <row r="51" spans="1:42" s="24" customFormat="1">
      <c r="A51" s="158"/>
      <c r="C51" s="96"/>
      <c r="D51" s="96"/>
      <c r="E51" s="96"/>
      <c r="F51" s="96"/>
      <c r="G51" s="96"/>
      <c r="H51" s="96"/>
      <c r="I51" s="96"/>
      <c r="J51" s="96"/>
      <c r="K51" s="96"/>
      <c r="L51" s="96"/>
      <c r="M51" s="96"/>
      <c r="N51" s="96"/>
      <c r="O51" s="96"/>
      <c r="Q51" s="23"/>
      <c r="AA51" s="156"/>
      <c r="AB51" s="157"/>
      <c r="AC51" s="158"/>
      <c r="AD51" s="159"/>
      <c r="AE51" s="159"/>
      <c r="AF51" s="159"/>
      <c r="AG51" s="159"/>
      <c r="AH51" s="159"/>
      <c r="AI51" s="159"/>
      <c r="AJ51" s="159"/>
      <c r="AK51" s="159"/>
      <c r="AL51" s="159"/>
      <c r="AM51" s="159"/>
      <c r="AN51" s="159"/>
      <c r="AO51" s="159"/>
      <c r="AP51" s="159"/>
    </row>
    <row r="52" spans="1:42" s="24" customFormat="1">
      <c r="A52" s="158"/>
      <c r="B52" s="97"/>
      <c r="C52" s="97"/>
      <c r="D52" s="97"/>
      <c r="E52" s="97"/>
      <c r="F52" s="97"/>
      <c r="G52" s="97"/>
      <c r="H52" s="97"/>
      <c r="I52" s="97"/>
      <c r="J52" s="97"/>
      <c r="K52" s="97"/>
      <c r="L52" s="97"/>
      <c r="M52" s="97"/>
      <c r="N52" s="97"/>
      <c r="O52" s="97"/>
      <c r="P52" s="66"/>
      <c r="AA52" s="156"/>
      <c r="AB52" s="157"/>
      <c r="AC52" s="158"/>
      <c r="AD52" s="159"/>
      <c r="AE52" s="159"/>
      <c r="AF52" s="159"/>
      <c r="AG52" s="159"/>
      <c r="AH52" s="159"/>
      <c r="AI52" s="159"/>
      <c r="AJ52" s="159"/>
      <c r="AK52" s="159"/>
      <c r="AL52" s="159"/>
      <c r="AM52" s="159"/>
      <c r="AN52" s="159"/>
      <c r="AO52" s="159"/>
      <c r="AP52" s="159"/>
    </row>
    <row r="53" spans="1:42" s="24" customFormat="1">
      <c r="A53" s="158"/>
      <c r="B53" s="97"/>
      <c r="C53" s="97"/>
      <c r="D53" s="97"/>
      <c r="E53" s="97"/>
      <c r="F53" s="97"/>
      <c r="G53" s="97"/>
      <c r="H53" s="97"/>
      <c r="I53" s="97"/>
      <c r="J53" s="97"/>
      <c r="K53" s="97"/>
      <c r="L53" s="97"/>
      <c r="M53" s="97"/>
      <c r="N53" s="97"/>
      <c r="O53" s="97"/>
      <c r="P53" s="66"/>
      <c r="AA53" s="156"/>
      <c r="AB53" s="157"/>
    </row>
    <row r="54" spans="1:42" s="24" customFormat="1">
      <c r="A54" s="158"/>
      <c r="B54" s="97"/>
      <c r="C54" s="97"/>
      <c r="D54" s="97"/>
      <c r="E54" s="97"/>
      <c r="F54" s="97"/>
      <c r="G54" s="97"/>
      <c r="H54" s="97"/>
      <c r="I54" s="97"/>
      <c r="J54" s="97"/>
      <c r="K54" s="97"/>
      <c r="L54" s="97"/>
      <c r="M54" s="97"/>
      <c r="N54" s="97"/>
      <c r="O54" s="97"/>
      <c r="P54" s="66"/>
      <c r="AA54" s="156"/>
      <c r="AB54" s="157"/>
      <c r="AD54" s="38"/>
      <c r="AE54" s="38"/>
      <c r="AF54" s="38"/>
      <c r="AG54" s="38"/>
      <c r="AH54" s="38"/>
      <c r="AI54" s="38"/>
      <c r="AJ54" s="38"/>
      <c r="AK54" s="38"/>
      <c r="AL54" s="38"/>
      <c r="AM54" s="38"/>
      <c r="AN54" s="38"/>
      <c r="AO54" s="38"/>
      <c r="AP54" s="38"/>
    </row>
    <row r="55" spans="1:42" s="24" customFormat="1">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c r="A56" s="158"/>
      <c r="B56" s="96"/>
      <c r="C56" s="96"/>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c r="A57" s="158"/>
      <c r="B57" s="97"/>
      <c r="C57" s="97"/>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c r="A58" s="158"/>
      <c r="B58" s="97"/>
      <c r="C58" s="193"/>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c r="A59" s="158"/>
      <c r="B59" s="97"/>
      <c r="C59" s="97"/>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c r="A60" s="158"/>
      <c r="B60" s="97"/>
      <c r="C60" s="193"/>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c r="A61" s="158"/>
      <c r="B61" s="97"/>
      <c r="C61" s="97"/>
      <c r="D61" s="97"/>
      <c r="E61" s="97"/>
      <c r="F61" s="97"/>
      <c r="G61" s="97"/>
      <c r="H61" s="97"/>
      <c r="I61" s="97"/>
      <c r="J61" s="97"/>
      <c r="K61" s="97"/>
      <c r="L61" s="97"/>
      <c r="M61" s="97"/>
      <c r="N61" s="97"/>
      <c r="O61" s="97"/>
      <c r="P61" s="66"/>
      <c r="AD61" s="38"/>
      <c r="AE61" s="38"/>
      <c r="AF61" s="38"/>
      <c r="AG61" s="38"/>
      <c r="AH61" s="38"/>
      <c r="AI61" s="38"/>
      <c r="AJ61" s="38"/>
      <c r="AK61" s="38"/>
      <c r="AL61" s="38"/>
      <c r="AM61" s="38"/>
      <c r="AN61" s="38"/>
      <c r="AO61" s="38"/>
      <c r="AP61" s="38"/>
    </row>
    <row r="62" spans="1:42" s="24" customFormat="1">
      <c r="A62" s="158"/>
      <c r="B62" s="97"/>
      <c r="C62" s="193"/>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c r="A63" s="158"/>
      <c r="B63" s="97"/>
      <c r="C63" s="193"/>
      <c r="D63" s="47"/>
      <c r="E63" s="4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c r="A64" s="158"/>
      <c r="B64" s="97"/>
      <c r="C64" s="97"/>
      <c r="D64" s="97"/>
      <c r="E64" s="193"/>
      <c r="F64" s="193"/>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c r="A65" s="158"/>
      <c r="B65" s="47"/>
      <c r="C65" s="47"/>
      <c r="D65" s="194"/>
      <c r="P65" s="66"/>
      <c r="AD65" s="38"/>
      <c r="AE65" s="38"/>
      <c r="AF65" s="38"/>
      <c r="AG65" s="38"/>
      <c r="AH65" s="38"/>
      <c r="AI65" s="38"/>
      <c r="AJ65" s="38"/>
      <c r="AK65" s="38"/>
      <c r="AL65" s="38"/>
      <c r="AM65" s="38"/>
      <c r="AN65" s="38"/>
      <c r="AO65" s="38"/>
      <c r="AP65" s="38"/>
    </row>
    <row r="66" spans="1:42" s="24" customFormat="1">
      <c r="A66" s="92"/>
      <c r="B66" s="191"/>
      <c r="C66" s="47"/>
      <c r="D66" s="47"/>
      <c r="E66" s="47"/>
      <c r="F66" s="47"/>
      <c r="G66" s="47"/>
      <c r="H66" s="47"/>
      <c r="I66" s="47"/>
      <c r="J66" s="47"/>
      <c r="K66" s="47"/>
      <c r="L66" s="47"/>
      <c r="M66" s="47"/>
      <c r="N66" s="47"/>
      <c r="O66" s="96"/>
      <c r="AD66" s="38"/>
      <c r="AE66" s="38"/>
      <c r="AF66" s="38"/>
      <c r="AG66" s="38"/>
      <c r="AH66" s="38"/>
      <c r="AI66" s="38"/>
      <c r="AJ66" s="38"/>
      <c r="AK66" s="38"/>
      <c r="AL66" s="38"/>
      <c r="AM66" s="38"/>
      <c r="AN66" s="38"/>
      <c r="AO66" s="38"/>
      <c r="AP66" s="38"/>
    </row>
    <row r="67" spans="1:42" s="24" customFormat="1">
      <c r="A67" s="195"/>
      <c r="B67" s="96"/>
      <c r="C67" s="47"/>
      <c r="D67" s="47"/>
      <c r="E67" s="47"/>
      <c r="F67" s="47"/>
      <c r="G67" s="47"/>
      <c r="H67" s="47"/>
      <c r="I67" s="47"/>
      <c r="J67" s="47"/>
      <c r="K67" s="47"/>
      <c r="L67" s="47"/>
      <c r="M67" s="47"/>
      <c r="N67" s="47"/>
      <c r="O67" s="96"/>
      <c r="AC67" s="59"/>
      <c r="AD67" s="92"/>
      <c r="AE67" s="96"/>
      <c r="AF67" s="96"/>
      <c r="AG67" s="96"/>
      <c r="AH67" s="96"/>
      <c r="AI67" s="96"/>
      <c r="AJ67" s="96"/>
      <c r="AK67" s="96"/>
      <c r="AL67" s="96"/>
      <c r="AM67" s="96"/>
      <c r="AN67" s="96"/>
      <c r="AO67" s="96"/>
      <c r="AP67" s="96"/>
    </row>
    <row r="68" spans="1:42" s="24" customFormat="1">
      <c r="A68" s="59"/>
      <c r="B68" s="96"/>
      <c r="C68" s="96"/>
      <c r="D68" s="96"/>
      <c r="E68" s="96"/>
      <c r="F68" s="96"/>
      <c r="G68" s="96"/>
      <c r="H68" s="96"/>
      <c r="I68" s="96"/>
      <c r="J68" s="96"/>
      <c r="K68" s="96"/>
      <c r="L68" s="96"/>
      <c r="M68" s="96"/>
      <c r="N68" s="96"/>
      <c r="O68" s="96"/>
      <c r="AC68" s="158"/>
      <c r="AD68" s="97"/>
      <c r="AE68" s="97"/>
      <c r="AF68" s="97"/>
      <c r="AG68" s="97"/>
      <c r="AH68" s="97"/>
      <c r="AI68" s="97"/>
      <c r="AJ68" s="97"/>
      <c r="AK68" s="97"/>
      <c r="AL68" s="97"/>
      <c r="AM68" s="97"/>
      <c r="AN68" s="97"/>
      <c r="AO68" s="97"/>
      <c r="AP68" s="97"/>
    </row>
    <row r="69" spans="1:42" s="24" customFormat="1">
      <c r="A69" s="158"/>
      <c r="B69" s="1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c r="A70" s="158"/>
      <c r="B70" s="97"/>
      <c r="C70" s="97"/>
      <c r="D70" s="97"/>
      <c r="E70" s="97"/>
      <c r="F70" s="97"/>
      <c r="G70" s="97"/>
      <c r="H70" s="97"/>
      <c r="I70" s="97"/>
      <c r="J70" s="97"/>
      <c r="K70" s="97"/>
      <c r="L70" s="97"/>
      <c r="M70" s="97"/>
      <c r="N70" s="97"/>
      <c r="O70" s="97"/>
      <c r="P70" s="66"/>
      <c r="AC70" s="158"/>
      <c r="AD70" s="97"/>
      <c r="AE70" s="97"/>
      <c r="AF70" s="97"/>
      <c r="AG70" s="97"/>
      <c r="AH70" s="97"/>
      <c r="AI70" s="97"/>
      <c r="AJ70" s="97"/>
      <c r="AK70" s="97"/>
      <c r="AL70" s="97"/>
      <c r="AM70" s="97"/>
      <c r="AN70" s="97"/>
      <c r="AO70" s="97"/>
      <c r="AP70" s="97"/>
    </row>
    <row r="71" spans="1:42" s="24" customFormat="1">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29" s="24" customFormat="1">
      <c r="A81" s="158"/>
      <c r="B81" s="97"/>
      <c r="C81" s="97"/>
      <c r="D81" s="97"/>
      <c r="E81" s="97"/>
      <c r="F81" s="97"/>
      <c r="G81" s="97"/>
      <c r="H81" s="97"/>
      <c r="I81" s="97"/>
      <c r="J81" s="97"/>
      <c r="K81" s="97"/>
      <c r="L81" s="97"/>
      <c r="M81" s="97"/>
      <c r="N81" s="97"/>
      <c r="O81" s="97"/>
      <c r="P81" s="66"/>
      <c r="AC81" s="158"/>
    </row>
    <row r="82" spans="1:29" s="24" customFormat="1">
      <c r="A82" s="158"/>
      <c r="B82" s="97"/>
      <c r="C82" s="97"/>
      <c r="D82" s="97"/>
      <c r="E82" s="97"/>
      <c r="F82" s="97"/>
      <c r="G82" s="97"/>
      <c r="H82" s="97"/>
      <c r="I82" s="97"/>
      <c r="J82" s="97"/>
      <c r="K82" s="97"/>
      <c r="L82" s="97"/>
      <c r="M82" s="97"/>
      <c r="N82" s="97"/>
      <c r="O82" s="97"/>
      <c r="P82" s="66"/>
    </row>
    <row r="83" spans="1:29" s="24" customFormat="1">
      <c r="A83" s="158"/>
      <c r="B83" s="97"/>
      <c r="C83" s="97"/>
      <c r="D83" s="97"/>
      <c r="E83" s="97"/>
      <c r="F83" s="97"/>
      <c r="G83" s="97"/>
      <c r="H83" s="97"/>
      <c r="I83" s="97"/>
      <c r="J83" s="97"/>
      <c r="K83" s="97"/>
      <c r="L83" s="97"/>
      <c r="M83" s="97"/>
      <c r="N83" s="97"/>
      <c r="O83" s="97"/>
      <c r="P83" s="66"/>
    </row>
    <row r="84" spans="1:29" s="24" customFormat="1">
      <c r="B84" s="197"/>
      <c r="C84" s="197"/>
      <c r="D84" s="197"/>
      <c r="E84" s="197"/>
      <c r="F84" s="197"/>
      <c r="G84" s="66"/>
      <c r="H84" s="66"/>
      <c r="I84" s="66"/>
      <c r="J84" s="66"/>
      <c r="K84" s="66"/>
      <c r="L84" s="66"/>
      <c r="M84" s="66"/>
      <c r="N84" s="66"/>
      <c r="O84" s="66"/>
      <c r="P84" s="66"/>
    </row>
    <row r="85" spans="1:29" s="24" customFormat="1">
      <c r="A85" s="92"/>
      <c r="B85" s="191"/>
      <c r="C85" s="47"/>
      <c r="D85" s="47"/>
      <c r="E85" s="47"/>
      <c r="F85" s="47"/>
      <c r="G85" s="47"/>
      <c r="H85" s="47"/>
      <c r="I85" s="47"/>
      <c r="J85" s="47"/>
      <c r="K85" s="47"/>
      <c r="L85" s="47"/>
      <c r="M85" s="47"/>
      <c r="N85" s="47"/>
      <c r="O85" s="96"/>
    </row>
    <row r="86" spans="1:29" s="24" customFormat="1">
      <c r="A86" s="92"/>
      <c r="B86" s="96"/>
      <c r="C86" s="47"/>
      <c r="D86" s="47"/>
      <c r="E86" s="47"/>
      <c r="F86" s="47"/>
      <c r="G86" s="47"/>
      <c r="H86" s="47"/>
      <c r="I86" s="47"/>
      <c r="J86" s="47"/>
      <c r="K86" s="47"/>
      <c r="L86" s="47"/>
      <c r="M86" s="47"/>
      <c r="N86" s="47"/>
      <c r="O86" s="96"/>
    </row>
    <row r="87" spans="1:29" s="24" customFormat="1">
      <c r="A87" s="59"/>
      <c r="B87" s="96"/>
      <c r="C87" s="96"/>
      <c r="D87" s="96"/>
      <c r="E87" s="96"/>
      <c r="F87" s="96"/>
      <c r="G87" s="96"/>
      <c r="H87" s="96"/>
      <c r="I87" s="96"/>
      <c r="J87" s="96"/>
      <c r="K87" s="96"/>
      <c r="L87" s="96"/>
      <c r="M87" s="96"/>
      <c r="N87" s="96"/>
      <c r="O87" s="96"/>
    </row>
    <row r="88" spans="1:29" s="24" customFormat="1">
      <c r="A88" s="158"/>
      <c r="B88" s="196"/>
      <c r="C88" s="96"/>
      <c r="D88" s="96"/>
      <c r="E88" s="96"/>
      <c r="F88" s="96"/>
      <c r="G88" s="96"/>
      <c r="H88" s="96"/>
      <c r="I88" s="96"/>
      <c r="J88" s="96"/>
      <c r="K88" s="96"/>
      <c r="L88" s="96"/>
      <c r="M88" s="96"/>
      <c r="N88" s="96"/>
      <c r="O88" s="96"/>
    </row>
    <row r="89" spans="1:29" s="24" customFormat="1">
      <c r="A89" s="158"/>
      <c r="B89" s="97"/>
      <c r="C89" s="97"/>
      <c r="D89" s="97"/>
      <c r="E89" s="97"/>
      <c r="F89" s="97"/>
      <c r="G89" s="97"/>
      <c r="H89" s="97"/>
      <c r="I89" s="97"/>
      <c r="J89" s="97"/>
      <c r="K89" s="97"/>
      <c r="L89" s="97"/>
      <c r="M89" s="97"/>
      <c r="N89" s="97"/>
      <c r="O89" s="97"/>
      <c r="P89" s="66"/>
    </row>
    <row r="90" spans="1:29" s="24" customFormat="1">
      <c r="A90" s="158"/>
      <c r="B90" s="97"/>
      <c r="C90" s="97"/>
      <c r="D90" s="97"/>
      <c r="E90" s="97"/>
      <c r="F90" s="97"/>
      <c r="G90" s="97"/>
      <c r="H90" s="97"/>
      <c r="I90" s="97"/>
      <c r="J90" s="97"/>
      <c r="K90" s="97"/>
      <c r="L90" s="97"/>
      <c r="M90" s="97"/>
      <c r="N90" s="97"/>
      <c r="O90" s="97"/>
      <c r="P90" s="66"/>
    </row>
    <row r="91" spans="1:29" s="24" customFormat="1">
      <c r="A91" s="158"/>
      <c r="B91" s="97"/>
      <c r="C91" s="97"/>
      <c r="D91" s="97"/>
      <c r="E91" s="97"/>
      <c r="F91" s="97"/>
      <c r="G91" s="97"/>
      <c r="H91" s="97"/>
      <c r="I91" s="97"/>
      <c r="J91" s="97"/>
      <c r="K91" s="97"/>
      <c r="L91" s="97"/>
      <c r="M91" s="97"/>
      <c r="N91" s="97"/>
      <c r="O91" s="97"/>
      <c r="P91" s="66"/>
    </row>
    <row r="92" spans="1:29" s="24" customFormat="1">
      <c r="A92" s="158"/>
      <c r="B92" s="97"/>
      <c r="C92" s="97"/>
      <c r="D92" s="97"/>
      <c r="E92" s="97"/>
      <c r="F92" s="97"/>
      <c r="G92" s="97"/>
      <c r="H92" s="97"/>
      <c r="I92" s="97"/>
      <c r="J92" s="97"/>
      <c r="K92" s="97"/>
      <c r="L92" s="97"/>
      <c r="M92" s="97"/>
      <c r="N92" s="97"/>
      <c r="O92" s="97"/>
      <c r="P92" s="66"/>
    </row>
    <row r="93" spans="1:29" s="24" customFormat="1">
      <c r="A93" s="158"/>
      <c r="B93" s="97"/>
      <c r="C93" s="97"/>
      <c r="D93" s="97"/>
      <c r="E93" s="97"/>
      <c r="F93" s="97"/>
      <c r="G93" s="97"/>
      <c r="H93" s="97"/>
      <c r="I93" s="97"/>
      <c r="J93" s="97"/>
      <c r="K93" s="97"/>
      <c r="L93" s="97"/>
      <c r="M93" s="97"/>
      <c r="N93" s="97"/>
      <c r="O93" s="97"/>
      <c r="P93" s="66"/>
    </row>
    <row r="94" spans="1:29" s="24" customFormat="1">
      <c r="A94" s="158"/>
      <c r="B94" s="97"/>
      <c r="C94" s="97"/>
      <c r="D94" s="97"/>
      <c r="E94" s="97"/>
      <c r="F94" s="97"/>
      <c r="G94" s="97"/>
      <c r="H94" s="97"/>
      <c r="I94" s="97"/>
      <c r="J94" s="97"/>
      <c r="K94" s="97"/>
      <c r="L94" s="97"/>
      <c r="M94" s="97"/>
      <c r="N94" s="97"/>
      <c r="O94" s="97"/>
      <c r="P94" s="66"/>
    </row>
    <row r="95" spans="1:29" s="24" customFormat="1">
      <c r="A95" s="158"/>
      <c r="B95" s="97"/>
      <c r="C95" s="97"/>
      <c r="D95" s="97"/>
      <c r="E95" s="97"/>
      <c r="F95" s="97"/>
      <c r="G95" s="97"/>
      <c r="H95" s="97"/>
      <c r="I95" s="97"/>
      <c r="J95" s="97"/>
      <c r="K95" s="97"/>
      <c r="L95" s="97"/>
      <c r="M95" s="97"/>
      <c r="N95" s="97"/>
      <c r="O95" s="97"/>
      <c r="P95" s="66"/>
    </row>
    <row r="96" spans="1:29" s="24" customFormat="1">
      <c r="A96" s="158"/>
      <c r="B96" s="97"/>
      <c r="C96" s="97"/>
      <c r="D96" s="97"/>
      <c r="E96" s="97"/>
      <c r="F96" s="97"/>
      <c r="G96" s="97"/>
      <c r="H96" s="97"/>
      <c r="I96" s="97"/>
      <c r="J96" s="97"/>
      <c r="K96" s="97"/>
      <c r="L96" s="97"/>
      <c r="M96" s="97"/>
      <c r="N96" s="97"/>
      <c r="O96" s="97"/>
      <c r="P96" s="66"/>
    </row>
    <row r="97" spans="1:16" s="24" customFormat="1">
      <c r="A97" s="158"/>
      <c r="B97" s="97"/>
      <c r="C97" s="97"/>
      <c r="D97" s="97"/>
      <c r="E97" s="97"/>
      <c r="F97" s="97"/>
      <c r="G97" s="97"/>
      <c r="H97" s="97"/>
      <c r="I97" s="97"/>
      <c r="J97" s="97"/>
      <c r="K97" s="97"/>
      <c r="L97" s="97"/>
      <c r="M97" s="97"/>
      <c r="N97" s="97"/>
      <c r="O97" s="97"/>
      <c r="P97" s="66"/>
    </row>
    <row r="98" spans="1:16" s="24" customFormat="1">
      <c r="A98" s="158"/>
      <c r="B98" s="97"/>
      <c r="C98" s="97"/>
      <c r="D98" s="97"/>
      <c r="E98" s="97"/>
      <c r="F98" s="97"/>
      <c r="G98" s="97"/>
      <c r="H98" s="97"/>
      <c r="I98" s="97"/>
      <c r="J98" s="97"/>
      <c r="K98" s="97"/>
      <c r="L98" s="97"/>
      <c r="M98" s="97"/>
      <c r="N98" s="97"/>
      <c r="O98" s="97"/>
      <c r="P98" s="66"/>
    </row>
    <row r="99" spans="1:16" s="24" customFormat="1">
      <c r="A99" s="158"/>
      <c r="B99" s="97"/>
      <c r="C99" s="97"/>
      <c r="D99" s="97"/>
      <c r="E99" s="97"/>
      <c r="F99" s="97"/>
      <c r="G99" s="97"/>
      <c r="H99" s="97"/>
      <c r="I99" s="97"/>
      <c r="J99" s="97"/>
      <c r="K99" s="97"/>
      <c r="L99" s="97"/>
      <c r="M99" s="97"/>
      <c r="N99" s="97"/>
      <c r="O99" s="97"/>
      <c r="P99" s="66"/>
    </row>
    <row r="100" spans="1:16" s="24" customFormat="1">
      <c r="A100" s="158"/>
      <c r="B100" s="97"/>
      <c r="C100" s="97"/>
      <c r="D100" s="97"/>
      <c r="E100" s="97"/>
      <c r="F100" s="97"/>
      <c r="G100" s="97"/>
      <c r="H100" s="97"/>
      <c r="I100" s="97"/>
      <c r="J100" s="97"/>
      <c r="K100" s="97"/>
      <c r="L100" s="97"/>
      <c r="M100" s="97"/>
      <c r="N100" s="97"/>
      <c r="O100" s="97"/>
      <c r="P100" s="66"/>
    </row>
    <row r="101" spans="1:16" s="24" customFormat="1">
      <c r="A101" s="158"/>
      <c r="B101" s="97"/>
      <c r="C101" s="97"/>
      <c r="D101" s="97"/>
      <c r="E101" s="97"/>
      <c r="F101" s="97"/>
      <c r="G101" s="97"/>
      <c r="H101" s="97"/>
      <c r="I101" s="97"/>
      <c r="J101" s="97"/>
      <c r="K101" s="97"/>
      <c r="L101" s="97"/>
      <c r="M101" s="97"/>
      <c r="N101" s="97"/>
      <c r="O101" s="97"/>
      <c r="P101" s="66"/>
    </row>
    <row r="102" spans="1:16" s="24" customFormat="1">
      <c r="P102" s="66"/>
    </row>
    <row r="103" spans="1:16" s="24" customFormat="1">
      <c r="A103" s="92"/>
    </row>
    <row r="104" spans="1:16" s="24" customFormat="1">
      <c r="B104" s="96"/>
      <c r="C104" s="47"/>
      <c r="D104" s="47"/>
      <c r="E104" s="47"/>
      <c r="F104" s="47"/>
      <c r="G104" s="47"/>
      <c r="H104" s="47"/>
      <c r="I104" s="47"/>
      <c r="J104" s="47"/>
      <c r="K104" s="47"/>
      <c r="L104" s="47"/>
      <c r="M104" s="47"/>
      <c r="N104" s="47"/>
      <c r="O104" s="96"/>
    </row>
    <row r="105" spans="1:16" s="24" customFormat="1">
      <c r="A105" s="59"/>
      <c r="B105" s="96"/>
      <c r="C105" s="96"/>
      <c r="D105" s="96"/>
      <c r="E105" s="96"/>
      <c r="F105" s="96"/>
      <c r="G105" s="96"/>
      <c r="H105" s="96"/>
      <c r="I105" s="96"/>
      <c r="J105" s="96"/>
      <c r="K105" s="96"/>
      <c r="L105" s="96"/>
      <c r="M105" s="96"/>
      <c r="N105" s="96"/>
      <c r="O105" s="96"/>
    </row>
    <row r="106" spans="1:16" s="24" customFormat="1">
      <c r="A106" s="158"/>
      <c r="B106" s="196"/>
      <c r="C106" s="96"/>
      <c r="D106" s="96"/>
      <c r="E106" s="96"/>
      <c r="F106" s="96"/>
      <c r="G106" s="96"/>
      <c r="H106" s="96"/>
      <c r="I106" s="96"/>
      <c r="J106" s="96"/>
      <c r="K106" s="96"/>
      <c r="L106" s="96"/>
      <c r="M106" s="96"/>
      <c r="N106" s="96"/>
      <c r="O106" s="96"/>
    </row>
    <row r="107" spans="1:16" s="24" customFormat="1">
      <c r="A107" s="158"/>
      <c r="B107" s="97"/>
      <c r="C107" s="96"/>
      <c r="D107" s="96"/>
      <c r="E107" s="96"/>
      <c r="F107" s="96"/>
      <c r="G107" s="96"/>
      <c r="H107" s="96"/>
      <c r="I107" s="96"/>
      <c r="J107" s="96"/>
      <c r="K107" s="96"/>
      <c r="L107" s="96"/>
      <c r="M107" s="96"/>
      <c r="N107" s="96"/>
      <c r="O107" s="96"/>
    </row>
    <row r="108" spans="1:16" s="24" customFormat="1">
      <c r="A108" s="158"/>
      <c r="B108" s="97"/>
      <c r="C108" s="97"/>
      <c r="D108" s="97"/>
      <c r="E108" s="97"/>
      <c r="F108" s="97"/>
      <c r="G108" s="97"/>
      <c r="H108" s="97"/>
      <c r="I108" s="97"/>
      <c r="J108" s="97"/>
      <c r="K108" s="97"/>
      <c r="L108" s="97"/>
      <c r="M108" s="97"/>
      <c r="N108" s="97"/>
      <c r="O108" s="97"/>
      <c r="P108" s="66"/>
    </row>
    <row r="109" spans="1:16" s="24" customFormat="1">
      <c r="A109" s="158"/>
      <c r="B109" s="97"/>
      <c r="C109" s="97"/>
      <c r="D109" s="97"/>
      <c r="E109" s="97"/>
      <c r="F109" s="97"/>
      <c r="G109" s="97"/>
      <c r="H109" s="97"/>
      <c r="I109" s="97"/>
      <c r="J109" s="97"/>
      <c r="K109" s="97"/>
      <c r="L109" s="97"/>
      <c r="M109" s="97"/>
      <c r="N109" s="97"/>
      <c r="O109" s="97"/>
      <c r="P109" s="66"/>
    </row>
    <row r="110" spans="1:16" s="24" customFormat="1">
      <c r="A110" s="158"/>
      <c r="B110" s="97"/>
      <c r="C110" s="97"/>
      <c r="D110" s="97"/>
      <c r="E110" s="97"/>
      <c r="F110" s="97"/>
      <c r="G110" s="97"/>
      <c r="H110" s="97"/>
      <c r="I110" s="97"/>
      <c r="J110" s="97"/>
      <c r="K110" s="97"/>
      <c r="L110" s="97"/>
      <c r="M110" s="97"/>
      <c r="N110" s="97"/>
      <c r="O110" s="97"/>
      <c r="P110" s="66"/>
    </row>
    <row r="111" spans="1:16" s="24" customFormat="1">
      <c r="A111" s="158"/>
      <c r="B111" s="97"/>
      <c r="C111" s="97"/>
      <c r="D111" s="97"/>
      <c r="E111" s="97"/>
      <c r="F111" s="97"/>
      <c r="G111" s="97"/>
      <c r="H111" s="97"/>
      <c r="I111" s="97"/>
      <c r="J111" s="97"/>
      <c r="K111" s="97"/>
      <c r="L111" s="97"/>
      <c r="M111" s="97"/>
      <c r="N111" s="97"/>
      <c r="O111" s="97"/>
      <c r="P111" s="66"/>
    </row>
    <row r="112" spans="1:16" s="24" customFormat="1">
      <c r="A112" s="158"/>
      <c r="B112" s="97"/>
      <c r="C112" s="97"/>
      <c r="D112" s="97"/>
      <c r="E112" s="97"/>
      <c r="F112" s="97"/>
      <c r="G112" s="97"/>
      <c r="H112" s="97"/>
      <c r="I112" s="97"/>
      <c r="J112" s="97"/>
      <c r="K112" s="97"/>
      <c r="L112" s="97"/>
      <c r="M112" s="97"/>
      <c r="N112" s="97"/>
      <c r="O112" s="97"/>
      <c r="P112" s="66"/>
    </row>
    <row r="113" spans="1:16" s="24" customFormat="1">
      <c r="A113" s="158"/>
      <c r="B113" s="97"/>
      <c r="C113" s="97"/>
      <c r="D113" s="97"/>
      <c r="E113" s="97"/>
      <c r="F113" s="97"/>
      <c r="G113" s="97"/>
      <c r="H113" s="97"/>
      <c r="I113" s="97"/>
      <c r="J113" s="97"/>
      <c r="K113" s="97"/>
      <c r="L113" s="97"/>
      <c r="M113" s="97"/>
      <c r="N113" s="97"/>
      <c r="O113" s="97"/>
      <c r="P113" s="66"/>
    </row>
    <row r="114" spans="1:16" s="24" customFormat="1">
      <c r="A114" s="158"/>
      <c r="B114" s="97"/>
      <c r="C114" s="97"/>
      <c r="D114" s="97"/>
      <c r="E114" s="97"/>
      <c r="F114" s="97"/>
      <c r="G114" s="97"/>
      <c r="H114" s="97"/>
      <c r="I114" s="97"/>
      <c r="J114" s="97"/>
      <c r="K114" s="97"/>
      <c r="L114" s="97"/>
      <c r="M114" s="97"/>
      <c r="N114" s="97"/>
      <c r="O114" s="97"/>
      <c r="P114" s="66"/>
    </row>
    <row r="115" spans="1:16" s="24" customFormat="1">
      <c r="A115" s="158"/>
      <c r="B115" s="97"/>
      <c r="C115" s="97"/>
      <c r="D115" s="97"/>
      <c r="E115" s="97"/>
      <c r="F115" s="97"/>
      <c r="G115" s="97"/>
      <c r="H115" s="97"/>
      <c r="I115" s="97"/>
      <c r="J115" s="97"/>
      <c r="K115" s="97"/>
      <c r="L115" s="97"/>
      <c r="M115" s="97"/>
      <c r="N115" s="97"/>
      <c r="O115" s="97"/>
      <c r="P115" s="66"/>
    </row>
    <row r="116" spans="1:16" s="24" customFormat="1">
      <c r="A116" s="158"/>
      <c r="B116" s="97"/>
      <c r="C116" s="97"/>
      <c r="D116" s="97"/>
      <c r="E116" s="97"/>
      <c r="F116" s="97"/>
      <c r="G116" s="97"/>
      <c r="H116" s="97"/>
      <c r="I116" s="97"/>
      <c r="J116" s="97"/>
      <c r="K116" s="97"/>
      <c r="L116" s="97"/>
      <c r="M116" s="97"/>
      <c r="N116" s="97"/>
      <c r="O116" s="97"/>
      <c r="P116" s="66"/>
    </row>
    <row r="117" spans="1:16" s="24" customFormat="1">
      <c r="A117" s="158"/>
      <c r="B117" s="97"/>
      <c r="C117" s="97"/>
      <c r="D117" s="97"/>
      <c r="E117" s="97"/>
      <c r="F117" s="97"/>
      <c r="G117" s="97"/>
      <c r="H117" s="97"/>
      <c r="I117" s="97"/>
      <c r="J117" s="97"/>
      <c r="K117" s="97"/>
      <c r="L117" s="97"/>
      <c r="M117" s="97"/>
      <c r="N117" s="97"/>
      <c r="O117" s="97"/>
      <c r="P117" s="66"/>
    </row>
    <row r="118" spans="1:16" s="24" customFormat="1">
      <c r="A118" s="158"/>
      <c r="B118" s="97"/>
      <c r="C118" s="97"/>
      <c r="D118" s="97"/>
      <c r="E118" s="97"/>
      <c r="F118" s="97"/>
      <c r="G118" s="97"/>
      <c r="H118" s="97"/>
      <c r="I118" s="97"/>
      <c r="J118" s="97"/>
      <c r="K118" s="97"/>
      <c r="L118" s="97"/>
      <c r="M118" s="97"/>
      <c r="N118" s="97"/>
      <c r="O118" s="97"/>
      <c r="P118" s="66"/>
    </row>
    <row r="119" spans="1:16" s="24" customFormat="1">
      <c r="A119" s="158"/>
      <c r="B119" s="97"/>
      <c r="C119" s="97"/>
      <c r="D119" s="97"/>
      <c r="E119" s="97"/>
      <c r="F119" s="97"/>
      <c r="G119" s="97"/>
      <c r="H119" s="97"/>
      <c r="I119" s="97"/>
      <c r="J119" s="97"/>
      <c r="K119" s="97"/>
      <c r="L119" s="97"/>
      <c r="M119" s="97"/>
      <c r="N119" s="97"/>
      <c r="O119" s="97"/>
      <c r="P119" s="66"/>
    </row>
    <row r="120" spans="1:16" s="24" customFormat="1">
      <c r="A120" s="158"/>
      <c r="B120" s="97"/>
      <c r="C120" s="97"/>
      <c r="D120" s="97"/>
      <c r="E120" s="97"/>
      <c r="F120" s="97"/>
      <c r="G120" s="97"/>
      <c r="H120" s="97"/>
      <c r="I120" s="97"/>
      <c r="J120" s="97"/>
      <c r="K120" s="97"/>
      <c r="L120" s="97"/>
      <c r="M120" s="97"/>
      <c r="N120" s="97"/>
      <c r="O120" s="97"/>
      <c r="P120" s="66"/>
    </row>
    <row r="121" spans="1:16" s="24" customFormat="1">
      <c r="A121" s="158"/>
      <c r="B121" s="97"/>
      <c r="C121" s="97"/>
      <c r="D121" s="97"/>
      <c r="E121" s="97"/>
      <c r="F121" s="97"/>
      <c r="G121" s="97"/>
      <c r="H121" s="97"/>
      <c r="I121" s="97"/>
      <c r="J121" s="97"/>
      <c r="K121" s="97"/>
      <c r="L121" s="97"/>
      <c r="M121" s="97"/>
      <c r="N121" s="97"/>
      <c r="O121" s="97"/>
      <c r="P121" s="66"/>
    </row>
    <row r="122" spans="1:16" s="24" customFormat="1">
      <c r="P122" s="82"/>
    </row>
    <row r="123" spans="1:16" s="24" customFormat="1">
      <c r="A123" s="195"/>
      <c r="B123" s="96"/>
      <c r="C123" s="96"/>
      <c r="D123" s="96"/>
      <c r="E123" s="96"/>
      <c r="F123" s="96"/>
      <c r="G123" s="96"/>
      <c r="H123" s="96"/>
      <c r="I123" s="96"/>
      <c r="J123" s="96"/>
      <c r="K123" s="96"/>
      <c r="L123" s="96"/>
      <c r="M123" s="96"/>
      <c r="N123" s="59"/>
      <c r="O123" s="59"/>
      <c r="P123" s="82"/>
    </row>
    <row r="124" spans="1:16" s="24" customFormat="1">
      <c r="A124" s="59"/>
      <c r="B124" s="96"/>
      <c r="C124" s="96"/>
      <c r="D124" s="96"/>
      <c r="E124" s="96"/>
      <c r="F124" s="96"/>
      <c r="G124" s="96"/>
      <c r="H124" s="96"/>
      <c r="I124" s="96"/>
      <c r="J124" s="96"/>
      <c r="K124" s="96"/>
      <c r="L124" s="96"/>
      <c r="M124" s="96"/>
      <c r="N124" s="192"/>
      <c r="O124" s="96"/>
    </row>
    <row r="125" spans="1:16" s="24" customFormat="1">
      <c r="A125" s="158"/>
      <c r="B125" s="96"/>
      <c r="C125" s="96"/>
      <c r="D125" s="96"/>
      <c r="E125" s="96"/>
      <c r="F125" s="96"/>
      <c r="G125" s="96"/>
      <c r="H125" s="96"/>
      <c r="I125" s="96"/>
      <c r="J125" s="96"/>
      <c r="K125" s="96"/>
      <c r="L125" s="96"/>
      <c r="M125" s="96"/>
      <c r="N125" s="96"/>
      <c r="O125" s="96"/>
    </row>
    <row r="126" spans="1:16" s="24" customFormat="1">
      <c r="A126" s="158"/>
      <c r="B126" s="59"/>
      <c r="C126" s="59"/>
      <c r="D126" s="59"/>
      <c r="E126" s="59"/>
      <c r="F126" s="59"/>
      <c r="G126" s="59"/>
      <c r="H126" s="59"/>
      <c r="I126" s="59"/>
      <c r="J126" s="59"/>
      <c r="K126" s="59"/>
      <c r="L126" s="59"/>
      <c r="M126" s="59"/>
      <c r="N126" s="59"/>
      <c r="O126" s="59"/>
      <c r="P126" s="30"/>
    </row>
    <row r="127" spans="1:16" s="24" customFormat="1">
      <c r="A127" s="158"/>
      <c r="B127" s="59"/>
      <c r="C127" s="59"/>
      <c r="D127" s="59"/>
      <c r="E127" s="59"/>
      <c r="F127" s="59"/>
      <c r="G127" s="59"/>
      <c r="H127" s="59"/>
      <c r="I127" s="59"/>
      <c r="J127" s="59"/>
      <c r="K127" s="59"/>
      <c r="L127" s="59"/>
      <c r="M127" s="59"/>
      <c r="N127" s="59"/>
      <c r="O127" s="59"/>
      <c r="P127" s="30"/>
    </row>
    <row r="128" spans="1:16" s="24" customFormat="1">
      <c r="A128" s="158"/>
      <c r="B128" s="59"/>
      <c r="C128" s="59"/>
      <c r="D128" s="59"/>
      <c r="E128" s="59"/>
      <c r="F128" s="59"/>
      <c r="G128" s="59"/>
      <c r="H128" s="59"/>
      <c r="I128" s="59"/>
      <c r="J128" s="59"/>
      <c r="K128" s="59"/>
      <c r="L128" s="59"/>
      <c r="M128" s="59"/>
      <c r="N128" s="59"/>
      <c r="O128" s="59"/>
      <c r="P128" s="30"/>
    </row>
    <row r="129" spans="1:16" s="24" customFormat="1">
      <c r="A129" s="158"/>
      <c r="B129" s="59"/>
      <c r="C129" s="59"/>
      <c r="D129" s="59"/>
      <c r="E129" s="59"/>
      <c r="F129" s="59"/>
      <c r="G129" s="59"/>
      <c r="H129" s="59"/>
      <c r="I129" s="59"/>
      <c r="J129" s="59"/>
      <c r="K129" s="59"/>
      <c r="L129" s="59"/>
      <c r="M129" s="59"/>
      <c r="N129" s="59"/>
      <c r="O129" s="59"/>
      <c r="P129" s="30"/>
    </row>
    <row r="130" spans="1:16" s="24" customFormat="1">
      <c r="A130" s="158"/>
      <c r="B130" s="59"/>
      <c r="C130" s="59"/>
      <c r="D130" s="59"/>
      <c r="E130" s="59"/>
      <c r="F130" s="59"/>
      <c r="G130" s="59"/>
      <c r="H130" s="59"/>
      <c r="I130" s="59"/>
      <c r="J130" s="59"/>
      <c r="K130" s="59"/>
      <c r="L130" s="59"/>
      <c r="M130" s="59"/>
      <c r="N130" s="59"/>
      <c r="O130" s="59"/>
      <c r="P130" s="30"/>
    </row>
    <row r="131" spans="1:16" s="24" customFormat="1">
      <c r="A131" s="158"/>
      <c r="B131" s="59"/>
      <c r="C131" s="59"/>
      <c r="D131" s="59"/>
      <c r="E131" s="59"/>
      <c r="F131" s="59"/>
      <c r="G131" s="59"/>
      <c r="H131" s="59"/>
      <c r="I131" s="59"/>
      <c r="J131" s="59"/>
      <c r="K131" s="59"/>
      <c r="L131" s="59"/>
      <c r="M131" s="59"/>
      <c r="N131" s="59"/>
      <c r="O131" s="59"/>
      <c r="P131" s="30"/>
    </row>
    <row r="132" spans="1:16" s="24" customFormat="1">
      <c r="A132" s="158"/>
      <c r="B132" s="59"/>
      <c r="C132" s="59"/>
      <c r="D132" s="59"/>
      <c r="E132" s="59"/>
      <c r="F132" s="59"/>
      <c r="G132" s="59"/>
      <c r="H132" s="59"/>
      <c r="I132" s="59"/>
      <c r="J132" s="59"/>
      <c r="K132" s="59"/>
      <c r="L132" s="59"/>
      <c r="M132" s="59"/>
      <c r="N132" s="59"/>
      <c r="O132" s="59"/>
      <c r="P132" s="30"/>
    </row>
    <row r="133" spans="1:16" s="24" customFormat="1">
      <c r="A133" s="158"/>
      <c r="B133" s="59"/>
      <c r="C133" s="59"/>
      <c r="D133" s="59"/>
      <c r="E133" s="59"/>
      <c r="F133" s="59"/>
      <c r="G133" s="59"/>
      <c r="H133" s="59"/>
      <c r="I133" s="59"/>
      <c r="J133" s="59"/>
      <c r="K133" s="59"/>
      <c r="L133" s="59"/>
      <c r="M133" s="59"/>
      <c r="N133" s="59"/>
      <c r="O133" s="59"/>
      <c r="P133" s="30"/>
    </row>
    <row r="134" spans="1:16" s="24" customFormat="1">
      <c r="A134" s="158"/>
      <c r="B134" s="59"/>
      <c r="C134" s="59"/>
      <c r="D134" s="59"/>
      <c r="E134" s="59"/>
      <c r="F134" s="59"/>
      <c r="G134" s="59"/>
      <c r="H134" s="59"/>
      <c r="I134" s="59"/>
      <c r="J134" s="59"/>
      <c r="K134" s="59"/>
      <c r="L134" s="59"/>
      <c r="M134" s="59"/>
      <c r="N134" s="59"/>
      <c r="O134" s="59"/>
      <c r="P134" s="30"/>
    </row>
    <row r="135" spans="1:16" s="24" customFormat="1">
      <c r="A135" s="158"/>
      <c r="B135" s="59"/>
      <c r="C135" s="59"/>
      <c r="D135" s="59"/>
      <c r="E135" s="59"/>
      <c r="F135" s="59"/>
      <c r="G135" s="59"/>
      <c r="H135" s="59"/>
      <c r="I135" s="59"/>
      <c r="J135" s="59"/>
      <c r="K135" s="59"/>
      <c r="L135" s="59"/>
      <c r="M135" s="59"/>
      <c r="N135" s="59"/>
      <c r="O135" s="59"/>
      <c r="P135" s="30"/>
    </row>
    <row r="136" spans="1:16" s="24" customFormat="1">
      <c r="A136" s="158"/>
      <c r="B136" s="59"/>
      <c r="C136" s="59"/>
      <c r="D136" s="59"/>
      <c r="E136" s="59"/>
      <c r="F136" s="59"/>
      <c r="G136" s="59"/>
      <c r="H136" s="59"/>
      <c r="I136" s="59"/>
      <c r="J136" s="59"/>
      <c r="K136" s="59"/>
      <c r="L136" s="59"/>
      <c r="M136" s="59"/>
      <c r="N136" s="59"/>
      <c r="O136" s="59"/>
      <c r="P136" s="30"/>
    </row>
    <row r="137" spans="1:16" s="24" customFormat="1">
      <c r="A137" s="158"/>
      <c r="B137" s="59"/>
      <c r="C137" s="59"/>
      <c r="D137" s="59"/>
      <c r="E137" s="59"/>
      <c r="F137" s="59"/>
      <c r="G137" s="59"/>
      <c r="H137" s="59"/>
      <c r="I137" s="59"/>
      <c r="J137" s="59"/>
      <c r="K137" s="59"/>
      <c r="L137" s="59"/>
      <c r="M137" s="59"/>
      <c r="N137" s="59"/>
      <c r="O137" s="59"/>
      <c r="P137" s="30"/>
    </row>
    <row r="138" spans="1:16" s="24" customFormat="1">
      <c r="A138" s="158"/>
      <c r="B138" s="59"/>
      <c r="C138" s="59"/>
      <c r="D138" s="59"/>
      <c r="E138" s="59"/>
      <c r="F138" s="59"/>
      <c r="G138" s="59"/>
      <c r="H138" s="59"/>
      <c r="I138" s="59"/>
      <c r="J138" s="59"/>
      <c r="K138" s="59"/>
      <c r="L138" s="59"/>
      <c r="M138" s="59"/>
      <c r="N138" s="59"/>
      <c r="O138" s="59"/>
      <c r="P138" s="30"/>
    </row>
    <row r="139" spans="1:16" s="24" customFormat="1"/>
    <row r="140" spans="1:16" s="24" customFormat="1">
      <c r="P140" s="66"/>
    </row>
    <row r="141" spans="1:16" s="24" customFormat="1">
      <c r="P141" s="66"/>
    </row>
    <row r="142" spans="1:16" s="24" customFormat="1">
      <c r="B142" s="194"/>
      <c r="P142" s="66"/>
    </row>
    <row r="143" spans="1:16">
      <c r="B143" s="44"/>
      <c r="C143" s="44"/>
      <c r="D143" s="44"/>
      <c r="E143" s="44"/>
      <c r="F143" s="44"/>
      <c r="G143" s="44"/>
      <c r="H143" s="44"/>
      <c r="I143" s="44"/>
      <c r="J143" s="44"/>
      <c r="K143" s="44"/>
      <c r="L143" s="44"/>
      <c r="M143" s="44"/>
    </row>
    <row r="144" spans="1:16">
      <c r="A144" s="78"/>
      <c r="B144" s="44"/>
      <c r="C144" s="44"/>
      <c r="D144" s="44"/>
      <c r="E144" s="44"/>
      <c r="F144" s="44"/>
      <c r="G144" s="44"/>
      <c r="H144" s="44"/>
      <c r="I144" s="44"/>
      <c r="J144" s="44"/>
      <c r="K144" s="44"/>
      <c r="L144" s="44"/>
      <c r="M144" s="44"/>
    </row>
    <row r="145" spans="1:16">
      <c r="A145" s="72"/>
      <c r="B145" s="44"/>
      <c r="C145" s="44"/>
      <c r="D145" s="44"/>
      <c r="E145" s="44"/>
      <c r="F145" s="44"/>
      <c r="G145" s="44"/>
      <c r="H145" s="44"/>
      <c r="I145" s="44"/>
      <c r="J145" s="44"/>
      <c r="K145" s="44"/>
      <c r="L145" s="44"/>
      <c r="M145" s="44"/>
    </row>
    <row r="146" spans="1:16">
      <c r="A146" s="72"/>
      <c r="B146" s="83"/>
      <c r="C146" s="83"/>
      <c r="D146" s="83"/>
      <c r="E146" s="83"/>
      <c r="F146" s="83"/>
      <c r="G146" s="83"/>
      <c r="H146" s="83"/>
      <c r="I146" s="83"/>
      <c r="J146" s="83"/>
      <c r="K146" s="83"/>
      <c r="L146" s="83"/>
      <c r="M146" s="83"/>
      <c r="N146" s="84"/>
      <c r="O146" s="84"/>
      <c r="P146" s="23"/>
    </row>
    <row r="147" spans="1:16">
      <c r="A147" s="72"/>
      <c r="B147" s="44"/>
      <c r="C147" s="83"/>
      <c r="D147" s="83"/>
      <c r="E147" s="83"/>
      <c r="F147" s="83"/>
      <c r="G147" s="83"/>
      <c r="H147" s="83"/>
      <c r="I147" s="83"/>
      <c r="J147" s="83"/>
      <c r="K147" s="83"/>
      <c r="L147" s="83"/>
      <c r="M147" s="83"/>
      <c r="N147" s="84"/>
      <c r="O147" s="84"/>
      <c r="P147" s="23"/>
    </row>
    <row r="148" spans="1:16">
      <c r="A148" s="72"/>
      <c r="B148" s="44"/>
      <c r="C148" s="44"/>
      <c r="D148" s="83"/>
      <c r="E148" s="83"/>
      <c r="F148" s="83"/>
      <c r="G148" s="83"/>
      <c r="H148" s="83"/>
      <c r="I148" s="83"/>
      <c r="J148" s="83"/>
      <c r="K148" s="83"/>
      <c r="L148" s="83"/>
      <c r="M148" s="83"/>
      <c r="N148" s="84"/>
      <c r="O148" s="84"/>
      <c r="P148" s="23"/>
    </row>
    <row r="149" spans="1:16">
      <c r="A149" s="72"/>
      <c r="B149" s="44"/>
      <c r="C149" s="44"/>
      <c r="D149" s="44"/>
      <c r="E149" s="83"/>
      <c r="F149" s="83"/>
      <c r="G149" s="83"/>
      <c r="H149" s="83"/>
      <c r="I149" s="83"/>
      <c r="J149" s="83"/>
      <c r="K149" s="83"/>
      <c r="L149" s="83"/>
      <c r="M149" s="83"/>
      <c r="N149" s="84"/>
      <c r="O149" s="84"/>
      <c r="P149" s="23"/>
    </row>
    <row r="150" spans="1:16">
      <c r="A150" s="72"/>
      <c r="B150" s="44"/>
      <c r="C150" s="44"/>
      <c r="D150" s="44"/>
      <c r="E150" s="44"/>
      <c r="F150" s="83"/>
      <c r="G150" s="83"/>
      <c r="H150" s="83"/>
      <c r="I150" s="83"/>
      <c r="J150" s="83"/>
      <c r="K150" s="83"/>
      <c r="L150" s="83"/>
      <c r="M150" s="83"/>
      <c r="N150" s="84"/>
      <c r="O150" s="84"/>
      <c r="P150" s="23"/>
    </row>
    <row r="151" spans="1:16">
      <c r="A151" s="72"/>
      <c r="B151" s="44"/>
      <c r="C151" s="44"/>
      <c r="D151" s="44"/>
      <c r="E151" s="44"/>
      <c r="F151" s="44"/>
      <c r="G151" s="83"/>
      <c r="H151" s="83"/>
      <c r="I151" s="83"/>
      <c r="J151" s="83"/>
      <c r="K151" s="83"/>
      <c r="L151" s="83"/>
      <c r="M151" s="83"/>
      <c r="N151" s="84"/>
      <c r="O151" s="84"/>
      <c r="P151" s="23"/>
    </row>
    <row r="152" spans="1:16">
      <c r="A152" s="72"/>
      <c r="B152" s="44"/>
      <c r="C152" s="44"/>
      <c r="D152" s="44"/>
      <c r="E152" s="44"/>
      <c r="F152" s="44"/>
      <c r="G152" s="44"/>
      <c r="H152" s="83"/>
      <c r="I152" s="83"/>
      <c r="J152" s="83"/>
      <c r="K152" s="83"/>
      <c r="L152" s="83"/>
      <c r="M152" s="83"/>
      <c r="N152" s="84"/>
      <c r="O152" s="84"/>
      <c r="P152" s="23"/>
    </row>
    <row r="153" spans="1:16">
      <c r="A153" s="72"/>
      <c r="B153" s="44"/>
      <c r="C153" s="44"/>
      <c r="D153" s="44"/>
      <c r="E153" s="44"/>
      <c r="F153" s="44"/>
      <c r="G153" s="44"/>
      <c r="H153" s="44"/>
      <c r="I153" s="83"/>
      <c r="J153" s="83"/>
      <c r="K153" s="83"/>
      <c r="L153" s="83"/>
      <c r="M153" s="83"/>
      <c r="N153" s="84"/>
      <c r="O153" s="84"/>
      <c r="P153" s="23"/>
    </row>
    <row r="154" spans="1:16">
      <c r="A154" s="72"/>
      <c r="B154" s="44"/>
      <c r="C154" s="44"/>
      <c r="D154" s="44"/>
      <c r="E154" s="44"/>
      <c r="F154" s="44"/>
      <c r="G154" s="44"/>
      <c r="H154" s="44"/>
      <c r="I154" s="44"/>
      <c r="J154" s="85"/>
      <c r="K154" s="85"/>
      <c r="L154" s="85"/>
      <c r="M154" s="85"/>
      <c r="N154" s="84"/>
      <c r="O154" s="84"/>
      <c r="P154" s="23"/>
    </row>
    <row r="155" spans="1:16">
      <c r="A155" s="72"/>
      <c r="B155" s="44"/>
      <c r="C155" s="44"/>
      <c r="D155" s="44"/>
      <c r="E155" s="44"/>
      <c r="F155" s="44"/>
      <c r="G155" s="44"/>
      <c r="H155" s="44"/>
      <c r="I155" s="44"/>
      <c r="J155" s="60"/>
      <c r="K155" s="85"/>
      <c r="L155" s="85"/>
      <c r="M155" s="85"/>
      <c r="N155" s="84"/>
      <c r="O155" s="84"/>
      <c r="P155" s="23"/>
    </row>
    <row r="156" spans="1:16">
      <c r="A156" s="72"/>
      <c r="B156" s="44"/>
      <c r="C156" s="44"/>
      <c r="D156" s="44"/>
      <c r="E156" s="44"/>
      <c r="F156" s="44"/>
      <c r="G156" s="44"/>
      <c r="H156" s="44"/>
      <c r="I156" s="44"/>
      <c r="J156" s="60"/>
      <c r="K156" s="60"/>
      <c r="L156" s="85"/>
      <c r="M156" s="85"/>
      <c r="N156" s="84"/>
      <c r="O156" s="84"/>
      <c r="P156" s="23"/>
    </row>
    <row r="157" spans="1:16">
      <c r="A157" s="72"/>
      <c r="B157" s="44"/>
      <c r="C157" s="44"/>
      <c r="D157" s="44"/>
      <c r="E157" s="44"/>
      <c r="F157" s="44"/>
      <c r="G157" s="44"/>
      <c r="H157" s="44"/>
      <c r="I157" s="44"/>
      <c r="J157" s="60"/>
      <c r="K157" s="60"/>
      <c r="L157" s="60"/>
      <c r="M157" s="85"/>
      <c r="N157" s="84"/>
      <c r="O157" s="84"/>
      <c r="P157" s="23"/>
    </row>
    <row r="158" spans="1:16">
      <c r="A158" s="72"/>
      <c r="N158" s="84"/>
      <c r="O158" s="84"/>
      <c r="P158" s="23"/>
    </row>
    <row r="160" spans="1:16">
      <c r="B160" s="44"/>
      <c r="C160" s="44"/>
      <c r="D160" s="44"/>
      <c r="E160" s="44"/>
      <c r="F160" s="44"/>
      <c r="G160" s="44"/>
      <c r="H160" s="44"/>
      <c r="I160" s="44"/>
      <c r="J160" s="44"/>
      <c r="K160" s="44"/>
      <c r="L160" s="44"/>
      <c r="M160" s="44"/>
    </row>
    <row r="161" spans="1:13">
      <c r="A161" s="78"/>
      <c r="B161" s="44"/>
      <c r="C161" s="44"/>
      <c r="D161" s="44"/>
      <c r="E161" s="44"/>
      <c r="F161" s="44"/>
      <c r="G161" s="44"/>
      <c r="H161" s="44"/>
      <c r="I161" s="44"/>
      <c r="J161" s="44"/>
      <c r="K161" s="44"/>
      <c r="L161" s="44"/>
      <c r="M161" s="44"/>
    </row>
    <row r="162" spans="1:13">
      <c r="A162" s="72"/>
      <c r="B162" s="44"/>
      <c r="C162" s="44"/>
      <c r="D162" s="44"/>
      <c r="E162" s="44"/>
      <c r="F162" s="44"/>
      <c r="G162" s="44"/>
      <c r="H162" s="44"/>
      <c r="I162" s="44"/>
      <c r="J162" s="44"/>
      <c r="K162" s="44"/>
      <c r="L162" s="44"/>
      <c r="M162" s="44"/>
    </row>
    <row r="163" spans="1:13">
      <c r="A163" s="72"/>
      <c r="B163" s="86"/>
      <c r="C163" s="86"/>
      <c r="D163" s="86"/>
      <c r="E163" s="86"/>
      <c r="F163" s="86"/>
      <c r="G163" s="86"/>
      <c r="H163" s="86"/>
      <c r="I163" s="86"/>
      <c r="J163" s="86"/>
      <c r="K163" s="86"/>
      <c r="L163" s="86"/>
      <c r="M163" s="86"/>
    </row>
    <row r="164" spans="1:13">
      <c r="A164" s="72"/>
      <c r="B164" s="87"/>
      <c r="C164" s="86"/>
      <c r="D164" s="86"/>
      <c r="E164" s="86"/>
      <c r="F164" s="86"/>
      <c r="G164" s="86"/>
      <c r="H164" s="86"/>
      <c r="I164" s="86"/>
      <c r="J164" s="86"/>
      <c r="K164" s="86"/>
      <c r="L164" s="86"/>
      <c r="M164" s="86"/>
    </row>
    <row r="165" spans="1:13">
      <c r="A165" s="72"/>
      <c r="B165" s="87"/>
      <c r="C165" s="87"/>
      <c r="D165" s="86"/>
      <c r="E165" s="86"/>
      <c r="F165" s="86"/>
      <c r="G165" s="86"/>
      <c r="H165" s="86"/>
      <c r="I165" s="86"/>
      <c r="J165" s="86"/>
      <c r="K165" s="86"/>
      <c r="L165" s="86"/>
      <c r="M165" s="86"/>
    </row>
    <row r="166" spans="1:13">
      <c r="A166" s="72"/>
      <c r="B166" s="87"/>
      <c r="C166" s="87"/>
      <c r="D166" s="87"/>
      <c r="E166" s="86"/>
      <c r="F166" s="86"/>
      <c r="G166" s="86"/>
      <c r="H166" s="86"/>
      <c r="I166" s="86"/>
      <c r="J166" s="86"/>
      <c r="K166" s="86"/>
      <c r="L166" s="86"/>
      <c r="M166" s="86"/>
    </row>
    <row r="167" spans="1:13">
      <c r="A167" s="72"/>
      <c r="B167" s="87"/>
      <c r="C167" s="87"/>
      <c r="D167" s="87"/>
      <c r="E167" s="87"/>
      <c r="F167" s="86"/>
      <c r="G167" s="86"/>
      <c r="H167" s="86"/>
      <c r="I167" s="86"/>
      <c r="J167" s="86"/>
      <c r="K167" s="86"/>
      <c r="L167" s="86"/>
      <c r="M167" s="86"/>
    </row>
    <row r="168" spans="1:13">
      <c r="A168" s="72"/>
      <c r="B168" s="87"/>
      <c r="C168" s="87"/>
      <c r="D168" s="87"/>
      <c r="E168" s="87"/>
      <c r="F168" s="87"/>
      <c r="G168" s="86"/>
      <c r="H168" s="86"/>
      <c r="I168" s="86"/>
      <c r="J168" s="86"/>
      <c r="K168" s="86"/>
      <c r="L168" s="86"/>
      <c r="M168" s="86"/>
    </row>
    <row r="169" spans="1:13">
      <c r="A169" s="72"/>
      <c r="B169" s="87"/>
      <c r="C169" s="87"/>
      <c r="D169" s="87"/>
      <c r="E169" s="87"/>
      <c r="F169" s="87"/>
      <c r="G169" s="87"/>
      <c r="H169" s="86"/>
      <c r="I169" s="86"/>
      <c r="J169" s="86"/>
      <c r="K169" s="86"/>
      <c r="L169" s="86"/>
      <c r="M169" s="86"/>
    </row>
    <row r="170" spans="1:13">
      <c r="A170" s="72"/>
      <c r="B170" s="87"/>
      <c r="C170" s="87"/>
      <c r="D170" s="87"/>
      <c r="E170" s="87"/>
      <c r="F170" s="87"/>
      <c r="G170" s="87"/>
      <c r="H170" s="87"/>
      <c r="I170" s="86"/>
      <c r="J170" s="86"/>
      <c r="K170" s="86"/>
      <c r="L170" s="86"/>
      <c r="M170" s="86"/>
    </row>
    <row r="171" spans="1:13">
      <c r="A171" s="72"/>
      <c r="B171" s="87"/>
      <c r="C171" s="87"/>
      <c r="D171" s="87"/>
      <c r="E171" s="87"/>
      <c r="F171" s="87"/>
      <c r="G171" s="87"/>
      <c r="H171" s="87"/>
      <c r="I171" s="87"/>
      <c r="J171" s="86"/>
      <c r="K171" s="86"/>
      <c r="L171" s="86"/>
      <c r="M171" s="86"/>
    </row>
    <row r="172" spans="1:13">
      <c r="A172" s="72"/>
      <c r="B172" s="87"/>
      <c r="C172" s="87"/>
      <c r="D172" s="87"/>
      <c r="E172" s="87"/>
      <c r="F172" s="87"/>
      <c r="G172" s="87"/>
      <c r="H172" s="87"/>
      <c r="I172" s="87"/>
      <c r="J172" s="87"/>
      <c r="K172" s="86"/>
      <c r="L172" s="86"/>
      <c r="M172" s="86"/>
    </row>
    <row r="173" spans="1:13">
      <c r="A173" s="72"/>
      <c r="B173" s="87"/>
      <c r="C173" s="87"/>
      <c r="D173" s="87"/>
      <c r="E173" s="87"/>
      <c r="F173" s="87"/>
      <c r="G173" s="87"/>
      <c r="H173" s="87"/>
      <c r="I173" s="87"/>
      <c r="J173" s="87"/>
      <c r="K173" s="87"/>
      <c r="L173" s="86"/>
      <c r="M173" s="86"/>
    </row>
    <row r="174" spans="1:13">
      <c r="A174" s="72"/>
      <c r="B174" s="87"/>
      <c r="C174" s="87"/>
      <c r="D174" s="87"/>
      <c r="E174" s="87"/>
      <c r="F174" s="87"/>
      <c r="G174" s="87"/>
      <c r="H174" s="87"/>
      <c r="I174" s="87"/>
      <c r="J174" s="87"/>
      <c r="K174" s="87"/>
      <c r="L174" s="87"/>
      <c r="M174" s="86"/>
    </row>
    <row r="175" spans="1:13">
      <c r="A175" s="72"/>
    </row>
    <row r="177" spans="1:14">
      <c r="A177" s="78"/>
    </row>
    <row r="178" spans="1:14">
      <c r="A178" s="44"/>
      <c r="B178" s="44"/>
      <c r="C178" s="44"/>
      <c r="D178" s="44"/>
      <c r="E178" s="44"/>
      <c r="F178" s="44"/>
      <c r="G178" s="44"/>
      <c r="H178" s="44"/>
      <c r="I178" s="44"/>
      <c r="J178" s="44"/>
      <c r="K178" s="44"/>
      <c r="L178" s="44"/>
      <c r="M178" s="44"/>
      <c r="N178" s="44"/>
    </row>
    <row r="179" spans="1:14">
      <c r="A179" s="60"/>
      <c r="B179" s="44"/>
      <c r="C179" s="44"/>
      <c r="D179" s="44"/>
      <c r="E179" s="44"/>
      <c r="F179" s="44"/>
      <c r="G179" s="44"/>
      <c r="H179" s="44"/>
      <c r="I179" s="44"/>
      <c r="J179" s="44"/>
      <c r="K179" s="44"/>
      <c r="L179" s="44"/>
      <c r="M179" s="44"/>
      <c r="N179" s="60"/>
    </row>
    <row r="180" spans="1:14">
      <c r="A180" s="72"/>
      <c r="B180" s="44"/>
      <c r="C180" s="44"/>
      <c r="D180" s="44"/>
      <c r="E180" s="44"/>
      <c r="F180" s="44"/>
      <c r="G180" s="44"/>
      <c r="H180" s="44"/>
      <c r="I180" s="44"/>
      <c r="J180" s="44"/>
      <c r="K180" s="44"/>
      <c r="L180" s="44"/>
      <c r="M180" s="44"/>
      <c r="N180" s="44"/>
    </row>
    <row r="181" spans="1:14">
      <c r="A181" s="72"/>
      <c r="B181" s="65"/>
      <c r="C181" s="65"/>
      <c r="D181" s="65"/>
      <c r="E181" s="65"/>
      <c r="F181" s="65"/>
      <c r="G181" s="65"/>
      <c r="H181" s="65"/>
      <c r="I181" s="65"/>
      <c r="J181" s="65"/>
      <c r="K181" s="65"/>
      <c r="L181" s="65"/>
      <c r="M181" s="65"/>
      <c r="N181" s="65"/>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44"/>
      <c r="B194" s="44"/>
      <c r="C194" s="44"/>
      <c r="D194" s="44"/>
      <c r="E194" s="44"/>
      <c r="F194" s="44"/>
      <c r="G194" s="44"/>
      <c r="H194" s="44"/>
      <c r="I194" s="44"/>
      <c r="J194" s="44"/>
      <c r="K194" s="44"/>
      <c r="L194" s="44"/>
      <c r="M194" s="44"/>
      <c r="N194" s="44"/>
    </row>
    <row r="195" spans="1:14">
      <c r="A195" s="78"/>
    </row>
    <row r="196" spans="1:14">
      <c r="A196" s="44"/>
      <c r="B196" s="44"/>
      <c r="C196" s="44"/>
      <c r="D196" s="44"/>
      <c r="E196" s="44"/>
      <c r="F196" s="44"/>
      <c r="G196" s="44"/>
      <c r="H196" s="44"/>
      <c r="I196" s="44"/>
      <c r="J196" s="44"/>
      <c r="K196" s="44"/>
      <c r="L196" s="44"/>
      <c r="M196" s="44"/>
      <c r="N196" s="44"/>
    </row>
    <row r="197" spans="1:14">
      <c r="A197" s="60"/>
      <c r="B197" s="44"/>
      <c r="C197" s="44"/>
      <c r="D197" s="44"/>
      <c r="E197" s="44"/>
      <c r="F197" s="44"/>
      <c r="G197" s="44"/>
      <c r="H197" s="44"/>
      <c r="I197" s="44"/>
      <c r="J197" s="44"/>
      <c r="K197" s="44"/>
      <c r="L197" s="44"/>
      <c r="M197" s="44"/>
      <c r="N197" s="60"/>
    </row>
    <row r="198" spans="1:14">
      <c r="A198" s="72"/>
      <c r="B198" s="44"/>
      <c r="C198" s="44"/>
      <c r="D198" s="44"/>
      <c r="E198" s="44"/>
      <c r="F198" s="44"/>
      <c r="G198" s="44"/>
      <c r="H198" s="44"/>
      <c r="I198" s="44"/>
      <c r="J198" s="44"/>
      <c r="K198" s="44"/>
      <c r="L198" s="44"/>
      <c r="M198" s="44"/>
      <c r="N198" s="44"/>
    </row>
    <row r="199" spans="1:14">
      <c r="A199" s="72"/>
      <c r="B199" s="65"/>
      <c r="C199" s="65"/>
      <c r="D199" s="65"/>
      <c r="E199" s="65"/>
      <c r="F199" s="65"/>
      <c r="G199" s="65"/>
      <c r="H199" s="65"/>
      <c r="I199" s="65"/>
      <c r="J199" s="65"/>
      <c r="K199" s="65"/>
      <c r="L199" s="65"/>
      <c r="M199" s="65"/>
      <c r="N199" s="65"/>
    </row>
    <row r="200" spans="1:14">
      <c r="A200" s="72"/>
      <c r="B200" s="44"/>
      <c r="C200" s="65"/>
      <c r="D200" s="65"/>
      <c r="E200" s="65"/>
      <c r="F200" s="65"/>
      <c r="G200" s="65"/>
      <c r="H200" s="65"/>
      <c r="I200" s="65"/>
      <c r="J200" s="65"/>
      <c r="K200" s="65"/>
      <c r="L200" s="65"/>
      <c r="M200" s="65"/>
      <c r="N200" s="65"/>
    </row>
    <row r="201" spans="1:14">
      <c r="A201" s="72"/>
      <c r="B201" s="44"/>
      <c r="C201" s="44"/>
      <c r="D201" s="65"/>
      <c r="E201" s="65"/>
      <c r="F201" s="65"/>
      <c r="G201" s="65"/>
      <c r="H201" s="65"/>
      <c r="I201" s="65"/>
      <c r="J201" s="65"/>
      <c r="K201" s="65"/>
      <c r="L201" s="65"/>
      <c r="M201" s="65"/>
      <c r="N201" s="65"/>
    </row>
    <row r="202" spans="1:14">
      <c r="A202" s="72"/>
      <c r="B202" s="44"/>
      <c r="C202" s="44"/>
      <c r="D202" s="44"/>
      <c r="E202" s="65"/>
      <c r="F202" s="65"/>
      <c r="G202" s="65"/>
      <c r="H202" s="65"/>
      <c r="I202" s="65"/>
      <c r="J202" s="65"/>
      <c r="K202" s="65"/>
      <c r="L202" s="65"/>
      <c r="M202" s="65"/>
      <c r="N202" s="65"/>
    </row>
    <row r="203" spans="1:14">
      <c r="A203" s="72"/>
      <c r="B203" s="44"/>
      <c r="C203" s="44"/>
      <c r="D203" s="44"/>
      <c r="E203" s="44"/>
      <c r="F203" s="65"/>
      <c r="G203" s="65"/>
      <c r="H203" s="65"/>
      <c r="I203" s="65"/>
      <c r="J203" s="65"/>
      <c r="K203" s="65"/>
      <c r="L203" s="65"/>
      <c r="M203" s="65"/>
      <c r="N203" s="65"/>
    </row>
    <row r="204" spans="1:14">
      <c r="A204" s="72"/>
      <c r="B204" s="44"/>
      <c r="C204" s="44"/>
      <c r="D204" s="44"/>
      <c r="E204" s="44"/>
      <c r="F204" s="44"/>
      <c r="G204" s="65"/>
      <c r="H204" s="65"/>
      <c r="I204" s="65"/>
      <c r="J204" s="65"/>
      <c r="K204" s="65"/>
      <c r="L204" s="65"/>
      <c r="M204" s="65"/>
      <c r="N204" s="65"/>
    </row>
    <row r="205" spans="1:14">
      <c r="A205" s="72"/>
      <c r="B205" s="44"/>
      <c r="C205" s="44"/>
      <c r="D205" s="44"/>
      <c r="E205" s="44"/>
      <c r="F205" s="44"/>
      <c r="G205" s="44"/>
      <c r="H205" s="65"/>
      <c r="I205" s="65"/>
      <c r="J205" s="65"/>
      <c r="K205" s="65"/>
      <c r="L205" s="65"/>
      <c r="M205" s="65"/>
      <c r="N205" s="65"/>
    </row>
    <row r="206" spans="1:14">
      <c r="A206" s="72"/>
      <c r="B206" s="44"/>
      <c r="C206" s="44"/>
      <c r="D206" s="44"/>
      <c r="E206" s="44"/>
      <c r="F206" s="44"/>
      <c r="G206" s="44"/>
      <c r="H206" s="44"/>
      <c r="I206" s="65"/>
      <c r="J206" s="65"/>
      <c r="K206" s="65"/>
      <c r="L206" s="65"/>
      <c r="M206" s="65"/>
      <c r="N206" s="65"/>
    </row>
    <row r="207" spans="1:14">
      <c r="A207" s="72"/>
      <c r="B207" s="44"/>
      <c r="C207" s="44"/>
      <c r="D207" s="44"/>
      <c r="E207" s="44"/>
      <c r="F207" s="44"/>
      <c r="G207" s="44"/>
      <c r="H207" s="44"/>
      <c r="I207" s="44"/>
      <c r="J207" s="65"/>
      <c r="K207" s="65"/>
      <c r="L207" s="65"/>
      <c r="M207" s="65"/>
      <c r="N207" s="65"/>
    </row>
    <row r="208" spans="1:14">
      <c r="A208" s="72"/>
      <c r="B208" s="44"/>
      <c r="C208" s="44"/>
      <c r="D208" s="44"/>
      <c r="E208" s="44"/>
      <c r="F208" s="44"/>
      <c r="G208" s="44"/>
      <c r="H208" s="44"/>
      <c r="I208" s="44"/>
      <c r="J208" s="44"/>
      <c r="K208" s="65"/>
      <c r="L208" s="65"/>
      <c r="M208" s="65"/>
      <c r="N208" s="65"/>
    </row>
    <row r="209" spans="1:14">
      <c r="A209" s="72"/>
      <c r="B209" s="44"/>
      <c r="C209" s="44"/>
      <c r="D209" s="44"/>
      <c r="E209" s="44"/>
      <c r="F209" s="44"/>
      <c r="G209" s="44"/>
      <c r="H209" s="44"/>
      <c r="I209" s="44"/>
      <c r="J209" s="44"/>
      <c r="K209" s="44"/>
      <c r="L209" s="65"/>
      <c r="M209" s="65"/>
      <c r="N209" s="65"/>
    </row>
    <row r="210" spans="1:14">
      <c r="A210" s="72"/>
      <c r="B210" s="44"/>
      <c r="C210" s="44"/>
      <c r="D210" s="44"/>
      <c r="E210" s="44"/>
      <c r="F210" s="44"/>
      <c r="G210" s="44"/>
      <c r="H210" s="44"/>
      <c r="I210" s="44"/>
      <c r="J210" s="44"/>
      <c r="K210" s="44"/>
      <c r="L210" s="44"/>
      <c r="M210" s="65"/>
      <c r="N210" s="65"/>
    </row>
    <row r="211" spans="1:14">
      <c r="A211" s="72"/>
      <c r="B211" s="44"/>
      <c r="C211" s="44"/>
      <c r="D211" s="44"/>
      <c r="E211" s="44"/>
      <c r="F211" s="44"/>
      <c r="G211" s="44"/>
      <c r="H211" s="44"/>
      <c r="I211" s="44"/>
      <c r="J211" s="44"/>
      <c r="K211" s="44"/>
      <c r="L211" s="44"/>
      <c r="M211" s="44"/>
      <c r="N211" s="65"/>
    </row>
    <row r="212" spans="1:14">
      <c r="A212" s="88"/>
    </row>
    <row r="214" spans="1:14">
      <c r="A214" s="78"/>
      <c r="B214" s="44"/>
      <c r="C214" s="44"/>
      <c r="D214" s="44"/>
      <c r="E214" s="44"/>
      <c r="F214" s="44"/>
      <c r="G214" s="44"/>
      <c r="H214" s="44"/>
      <c r="I214" s="44"/>
      <c r="J214" s="44"/>
      <c r="K214" s="44"/>
      <c r="L214" s="44"/>
      <c r="M214" s="44"/>
      <c r="N214" s="44"/>
    </row>
    <row r="215" spans="1:14">
      <c r="A215" s="60"/>
      <c r="B215" s="44"/>
      <c r="C215" s="44"/>
      <c r="D215" s="44"/>
      <c r="E215" s="44"/>
      <c r="F215" s="44"/>
      <c r="G215" s="44"/>
      <c r="H215" s="44"/>
      <c r="I215" s="44"/>
      <c r="J215" s="44"/>
      <c r="K215" s="44"/>
      <c r="L215" s="44"/>
      <c r="M215" s="44"/>
      <c r="N215" s="60"/>
    </row>
    <row r="216" spans="1:14">
      <c r="A216" s="72"/>
      <c r="B216" s="44"/>
      <c r="C216" s="44"/>
      <c r="D216" s="44"/>
      <c r="E216" s="44"/>
      <c r="F216" s="44"/>
      <c r="G216" s="44"/>
      <c r="H216" s="44"/>
      <c r="I216" s="44"/>
      <c r="J216" s="44"/>
      <c r="K216" s="44"/>
      <c r="L216" s="44"/>
      <c r="M216" s="44"/>
      <c r="N216" s="44"/>
    </row>
    <row r="217" spans="1:14">
      <c r="A217" s="72"/>
      <c r="B217" s="65"/>
      <c r="C217" s="65"/>
      <c r="D217" s="65"/>
      <c r="E217" s="65"/>
      <c r="F217" s="65"/>
      <c r="G217" s="65"/>
      <c r="H217" s="65"/>
      <c r="I217" s="65"/>
      <c r="J217" s="65"/>
      <c r="K217" s="65"/>
      <c r="L217" s="65"/>
      <c r="M217" s="65"/>
      <c r="N217" s="65"/>
    </row>
    <row r="218" spans="1:14">
      <c r="A218" s="72"/>
      <c r="B218" s="44"/>
      <c r="C218" s="65"/>
      <c r="D218" s="65"/>
      <c r="E218" s="65"/>
      <c r="F218" s="65"/>
      <c r="G218" s="65"/>
      <c r="H218" s="65"/>
      <c r="I218" s="65"/>
      <c r="J218" s="65"/>
      <c r="K218" s="65"/>
      <c r="L218" s="65"/>
      <c r="M218" s="65"/>
      <c r="N218" s="65"/>
    </row>
    <row r="219" spans="1:14">
      <c r="A219" s="72"/>
      <c r="B219" s="44"/>
      <c r="C219" s="44"/>
      <c r="D219" s="65"/>
      <c r="E219" s="65"/>
      <c r="F219" s="65"/>
      <c r="G219" s="65"/>
      <c r="H219" s="65"/>
      <c r="I219" s="65"/>
      <c r="J219" s="65"/>
      <c r="K219" s="65"/>
      <c r="L219" s="65"/>
      <c r="M219" s="65"/>
      <c r="N219" s="65"/>
    </row>
    <row r="220" spans="1:14">
      <c r="A220" s="72"/>
      <c r="B220" s="44"/>
      <c r="C220" s="44"/>
      <c r="D220" s="44"/>
      <c r="E220" s="65"/>
      <c r="F220" s="65"/>
      <c r="G220" s="65"/>
      <c r="H220" s="65"/>
      <c r="I220" s="65"/>
      <c r="J220" s="65"/>
      <c r="K220" s="65"/>
      <c r="L220" s="65"/>
      <c r="M220" s="65"/>
      <c r="N220" s="65"/>
    </row>
    <row r="221" spans="1:14">
      <c r="A221" s="72"/>
      <c r="B221" s="44"/>
      <c r="C221" s="44"/>
      <c r="D221" s="44"/>
      <c r="E221" s="44"/>
      <c r="F221" s="65"/>
      <c r="G221" s="65"/>
      <c r="H221" s="65"/>
      <c r="I221" s="65"/>
      <c r="J221" s="65"/>
      <c r="K221" s="65"/>
      <c r="L221" s="65"/>
      <c r="M221" s="65"/>
      <c r="N221" s="65"/>
    </row>
    <row r="222" spans="1:14">
      <c r="A222" s="72"/>
      <c r="B222" s="44"/>
      <c r="C222" s="44"/>
      <c r="D222" s="44"/>
      <c r="E222" s="44"/>
      <c r="F222" s="44"/>
      <c r="G222" s="65"/>
      <c r="H222" s="65"/>
      <c r="I222" s="65"/>
      <c r="J222" s="65"/>
      <c r="K222" s="65"/>
      <c r="L222" s="65"/>
      <c r="M222" s="65"/>
      <c r="N222" s="65"/>
    </row>
    <row r="223" spans="1:14">
      <c r="A223" s="72"/>
      <c r="B223" s="44"/>
      <c r="C223" s="44"/>
      <c r="D223" s="44"/>
      <c r="E223" s="44"/>
      <c r="F223" s="44"/>
      <c r="G223" s="44"/>
      <c r="H223" s="65"/>
      <c r="I223" s="65"/>
      <c r="J223" s="65"/>
      <c r="K223" s="65"/>
      <c r="L223" s="65"/>
      <c r="M223" s="65"/>
      <c r="N223" s="65"/>
    </row>
    <row r="224" spans="1:14">
      <c r="A224" s="72"/>
      <c r="B224" s="44"/>
      <c r="C224" s="44"/>
      <c r="D224" s="44"/>
      <c r="E224" s="44"/>
      <c r="F224" s="44"/>
      <c r="G224" s="44"/>
      <c r="H224" s="44"/>
      <c r="I224" s="65"/>
      <c r="J224" s="65"/>
      <c r="K224" s="65"/>
      <c r="L224" s="65"/>
      <c r="M224" s="65"/>
      <c r="N224" s="65"/>
    </row>
    <row r="225" spans="1:14">
      <c r="A225" s="72"/>
      <c r="B225" s="44"/>
      <c r="C225" s="44"/>
      <c r="D225" s="44"/>
      <c r="E225" s="44"/>
      <c r="F225" s="44"/>
      <c r="G225" s="44"/>
      <c r="H225" s="44"/>
      <c r="I225" s="44"/>
      <c r="J225" s="65"/>
      <c r="K225" s="65"/>
      <c r="L225" s="65"/>
      <c r="M225" s="65"/>
      <c r="N225" s="65"/>
    </row>
    <row r="226" spans="1:14">
      <c r="A226" s="72"/>
      <c r="B226" s="44"/>
      <c r="C226" s="44"/>
      <c r="D226" s="44"/>
      <c r="E226" s="44"/>
      <c r="F226" s="44"/>
      <c r="G226" s="44"/>
      <c r="H226" s="44"/>
      <c r="I226" s="44"/>
      <c r="J226" s="44"/>
      <c r="K226" s="65"/>
      <c r="L226" s="65"/>
      <c r="M226" s="65"/>
      <c r="N226" s="65"/>
    </row>
    <row r="227" spans="1:14">
      <c r="A227" s="72"/>
      <c r="B227" s="44"/>
      <c r="C227" s="44"/>
      <c r="D227" s="44"/>
      <c r="E227" s="44"/>
      <c r="F227" s="44"/>
      <c r="G227" s="44"/>
      <c r="H227" s="44"/>
      <c r="I227" s="44"/>
      <c r="J227" s="44"/>
      <c r="K227" s="44"/>
      <c r="L227" s="65"/>
      <c r="M227" s="65"/>
      <c r="N227" s="65"/>
    </row>
    <row r="228" spans="1:14">
      <c r="A228" s="72"/>
      <c r="B228" s="44"/>
      <c r="C228" s="44"/>
      <c r="D228" s="44"/>
      <c r="E228" s="44"/>
      <c r="F228" s="44"/>
      <c r="G228" s="44"/>
      <c r="H228" s="44"/>
      <c r="I228" s="44"/>
      <c r="J228" s="44"/>
      <c r="K228" s="44"/>
      <c r="L228" s="44"/>
      <c r="M228" s="65"/>
      <c r="N228" s="65"/>
    </row>
    <row r="229" spans="1:14">
      <c r="A229" s="72"/>
      <c r="B229" s="44"/>
      <c r="C229" s="44"/>
      <c r="D229" s="44"/>
      <c r="E229" s="44"/>
      <c r="F229" s="44"/>
      <c r="G229" s="44"/>
      <c r="H229" s="44"/>
      <c r="I229" s="44"/>
      <c r="J229" s="44"/>
      <c r="K229" s="44"/>
      <c r="L229" s="44"/>
      <c r="M229" s="44"/>
      <c r="N229" s="65"/>
    </row>
    <row r="232" spans="1:14">
      <c r="A232" s="78"/>
      <c r="C232" s="44"/>
      <c r="D232" s="44"/>
      <c r="E232" s="44"/>
      <c r="F232" s="44"/>
      <c r="G232" s="44"/>
      <c r="H232" s="44"/>
      <c r="I232" s="44"/>
      <c r="J232" s="44"/>
      <c r="K232" s="44"/>
      <c r="L232" s="44"/>
      <c r="M232" s="44"/>
      <c r="N232" s="60"/>
    </row>
    <row r="233" spans="1:14">
      <c r="A233" s="79"/>
      <c r="B233" s="44"/>
      <c r="C233" s="44"/>
      <c r="D233" s="44"/>
      <c r="E233" s="44"/>
      <c r="F233" s="44"/>
      <c r="G233" s="44"/>
      <c r="H233" s="44"/>
      <c r="I233" s="44"/>
      <c r="J233" s="44"/>
      <c r="K233" s="44"/>
      <c r="L233" s="44"/>
      <c r="M233" s="44"/>
      <c r="N233" s="44"/>
    </row>
    <row r="234" spans="1:14">
      <c r="A234" s="72"/>
      <c r="B234" s="44"/>
      <c r="C234" s="44"/>
      <c r="D234" s="44"/>
      <c r="E234" s="44"/>
      <c r="F234" s="44"/>
      <c r="G234" s="44"/>
      <c r="H234" s="44"/>
      <c r="I234" s="44"/>
      <c r="J234" s="44"/>
      <c r="K234" s="44"/>
      <c r="L234" s="44"/>
      <c r="M234" s="44"/>
      <c r="N234" s="44"/>
    </row>
    <row r="235" spans="1:14">
      <c r="A235" s="72"/>
      <c r="B235" s="60"/>
      <c r="C235" s="60"/>
      <c r="D235" s="60"/>
      <c r="E235" s="60"/>
      <c r="F235" s="60"/>
      <c r="G235" s="60"/>
      <c r="H235" s="60"/>
      <c r="I235" s="60"/>
      <c r="J235" s="60"/>
      <c r="K235" s="60"/>
      <c r="L235" s="60"/>
      <c r="M235" s="60"/>
      <c r="N235" s="60"/>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52" spans="1:14">
      <c r="B252" s="74"/>
    </row>
    <row r="253" spans="1:14">
      <c r="B253" s="44"/>
      <c r="C253" s="44"/>
      <c r="D253" s="44"/>
      <c r="E253" s="44"/>
      <c r="F253" s="44"/>
      <c r="G253" s="44"/>
      <c r="H253" s="44"/>
      <c r="I253" s="44"/>
      <c r="J253" s="44"/>
      <c r="K253" s="44"/>
      <c r="L253" s="44"/>
      <c r="M253" s="44"/>
    </row>
    <row r="254" spans="1:14">
      <c r="A254" s="78"/>
      <c r="B254" s="44"/>
      <c r="C254" s="44"/>
      <c r="D254" s="44"/>
      <c r="E254" s="44"/>
      <c r="F254" s="44"/>
      <c r="G254" s="44"/>
      <c r="H254" s="44"/>
      <c r="I254" s="44"/>
      <c r="J254" s="44"/>
      <c r="K254" s="44"/>
      <c r="L254" s="44"/>
      <c r="M254" s="44"/>
    </row>
    <row r="255" spans="1:14">
      <c r="A255" s="72"/>
      <c r="B255" s="44"/>
      <c r="C255" s="44"/>
      <c r="D255" s="44"/>
      <c r="E255" s="44"/>
      <c r="F255" s="44"/>
      <c r="G255" s="44"/>
      <c r="H255" s="44"/>
      <c r="I255" s="44"/>
      <c r="J255" s="44"/>
      <c r="K255" s="44"/>
      <c r="L255" s="44"/>
      <c r="M255" s="44"/>
    </row>
    <row r="256" spans="1:14">
      <c r="A256" s="72"/>
      <c r="B256" s="83"/>
      <c r="C256" s="83"/>
      <c r="D256" s="83"/>
      <c r="E256" s="83"/>
      <c r="F256" s="83"/>
      <c r="G256" s="83"/>
      <c r="H256" s="83"/>
      <c r="I256" s="83"/>
      <c r="J256" s="83"/>
      <c r="K256" s="83"/>
      <c r="L256" s="83"/>
      <c r="M256" s="83"/>
    </row>
    <row r="257" spans="1:13">
      <c r="A257" s="72"/>
      <c r="B257" s="44"/>
      <c r="C257" s="83"/>
      <c r="D257" s="83"/>
      <c r="E257" s="83"/>
      <c r="F257" s="83"/>
      <c r="G257" s="83"/>
      <c r="H257" s="83"/>
      <c r="I257" s="83"/>
      <c r="J257" s="83"/>
      <c r="K257" s="83"/>
      <c r="L257" s="83"/>
      <c r="M257" s="83"/>
    </row>
    <row r="258" spans="1:13">
      <c r="A258" s="72"/>
      <c r="B258" s="44"/>
      <c r="C258" s="44"/>
      <c r="D258" s="83"/>
      <c r="E258" s="83"/>
      <c r="F258" s="83"/>
      <c r="G258" s="83"/>
      <c r="H258" s="83"/>
      <c r="I258" s="83"/>
      <c r="J258" s="83"/>
      <c r="K258" s="83"/>
      <c r="L258" s="83"/>
      <c r="M258" s="83"/>
    </row>
    <row r="259" spans="1:13">
      <c r="A259" s="72"/>
      <c r="B259" s="44"/>
      <c r="C259" s="44"/>
      <c r="D259" s="44"/>
      <c r="E259" s="83"/>
      <c r="F259" s="83"/>
      <c r="G259" s="83"/>
      <c r="H259" s="83"/>
      <c r="I259" s="83"/>
      <c r="J259" s="83"/>
      <c r="K259" s="83"/>
      <c r="L259" s="83"/>
      <c r="M259" s="83"/>
    </row>
    <row r="260" spans="1:13">
      <c r="A260" s="72"/>
      <c r="B260" s="44"/>
      <c r="C260" s="44"/>
      <c r="D260" s="44"/>
      <c r="E260" s="44"/>
      <c r="F260" s="83"/>
      <c r="G260" s="83"/>
      <c r="H260" s="83"/>
      <c r="I260" s="83"/>
      <c r="J260" s="83"/>
      <c r="K260" s="83"/>
      <c r="L260" s="83"/>
      <c r="M260" s="83"/>
    </row>
    <row r="261" spans="1:13">
      <c r="A261" s="72"/>
      <c r="B261" s="44"/>
      <c r="C261" s="44"/>
      <c r="D261" s="44"/>
      <c r="E261" s="44"/>
      <c r="F261" s="44"/>
      <c r="G261" s="83"/>
      <c r="H261" s="83"/>
      <c r="I261" s="83"/>
      <c r="J261" s="83"/>
      <c r="K261" s="83"/>
      <c r="L261" s="83"/>
      <c r="M261" s="83"/>
    </row>
    <row r="262" spans="1:13">
      <c r="A262" s="72"/>
      <c r="B262" s="44"/>
      <c r="C262" s="44"/>
      <c r="D262" s="44"/>
      <c r="E262" s="44"/>
      <c r="F262" s="44"/>
      <c r="G262" s="44"/>
      <c r="H262" s="83"/>
      <c r="I262" s="83"/>
      <c r="J262" s="83"/>
      <c r="K262" s="83"/>
      <c r="L262" s="83"/>
      <c r="M262" s="83"/>
    </row>
    <row r="263" spans="1:13">
      <c r="A263" s="72"/>
      <c r="B263" s="44"/>
      <c r="C263" s="44"/>
      <c r="D263" s="44"/>
      <c r="E263" s="44"/>
      <c r="F263" s="44"/>
      <c r="G263" s="44"/>
      <c r="H263" s="44"/>
      <c r="I263" s="83"/>
      <c r="J263" s="83"/>
      <c r="K263" s="83"/>
      <c r="L263" s="83"/>
      <c r="M263" s="83"/>
    </row>
    <row r="264" spans="1:13">
      <c r="A264" s="72"/>
      <c r="B264" s="44"/>
      <c r="C264" s="44"/>
      <c r="D264" s="44"/>
      <c r="E264" s="44"/>
      <c r="F264" s="44"/>
      <c r="G264" s="44"/>
      <c r="H264" s="44"/>
      <c r="I264" s="44"/>
      <c r="J264" s="83"/>
      <c r="K264" s="83"/>
      <c r="L264" s="83"/>
      <c r="M264" s="83"/>
    </row>
    <row r="265" spans="1:13">
      <c r="A265" s="72"/>
      <c r="B265" s="44"/>
      <c r="C265" s="44"/>
      <c r="D265" s="44"/>
      <c r="E265" s="44"/>
      <c r="F265" s="44"/>
      <c r="G265" s="44"/>
      <c r="H265" s="44"/>
      <c r="I265" s="44"/>
      <c r="J265" s="60"/>
      <c r="K265" s="83"/>
      <c r="L265" s="83"/>
      <c r="M265" s="83"/>
    </row>
    <row r="266" spans="1:13">
      <c r="A266" s="72"/>
      <c r="B266" s="44"/>
      <c r="C266" s="44"/>
      <c r="D266" s="44"/>
      <c r="E266" s="44"/>
      <c r="F266" s="44"/>
      <c r="G266" s="44"/>
      <c r="H266" s="44"/>
      <c r="I266" s="44"/>
      <c r="J266" s="60"/>
      <c r="K266" s="60"/>
      <c r="L266" s="83"/>
      <c r="M266" s="83"/>
    </row>
    <row r="267" spans="1:13">
      <c r="A267" s="72"/>
      <c r="B267" s="44"/>
      <c r="C267" s="44"/>
      <c r="D267" s="44"/>
      <c r="E267" s="44"/>
      <c r="F267" s="44"/>
      <c r="G267" s="44"/>
      <c r="H267" s="44"/>
      <c r="I267" s="44"/>
      <c r="J267" s="60"/>
      <c r="K267" s="60"/>
      <c r="L267" s="60"/>
      <c r="M267" s="83"/>
    </row>
    <row r="268" spans="1:13">
      <c r="A268" s="72"/>
    </row>
    <row r="270" spans="1:13">
      <c r="B270" s="44"/>
      <c r="C270" s="44"/>
      <c r="D270" s="44"/>
      <c r="E270" s="44"/>
      <c r="F270" s="44"/>
      <c r="G270" s="44"/>
      <c r="H270" s="44"/>
      <c r="I270" s="44"/>
      <c r="J270" s="44"/>
      <c r="K270" s="44"/>
      <c r="L270" s="44"/>
      <c r="M270" s="44"/>
    </row>
    <row r="271" spans="1:13">
      <c r="A271" s="78"/>
      <c r="B271" s="44"/>
      <c r="C271" s="44"/>
      <c r="D271" s="44"/>
      <c r="E271" s="44"/>
      <c r="F271" s="44"/>
      <c r="G271" s="44"/>
      <c r="H271" s="44"/>
      <c r="I271" s="44"/>
      <c r="J271" s="44"/>
      <c r="K271" s="44"/>
      <c r="L271" s="44"/>
      <c r="M271" s="44"/>
    </row>
    <row r="272" spans="1:13">
      <c r="A272" s="72"/>
      <c r="B272" s="44"/>
      <c r="C272" s="44"/>
      <c r="D272" s="44"/>
      <c r="E272" s="44"/>
      <c r="F272" s="44"/>
      <c r="G272" s="44"/>
      <c r="H272" s="44"/>
      <c r="I272" s="44"/>
      <c r="J272" s="44"/>
      <c r="K272" s="44"/>
      <c r="L272" s="44"/>
      <c r="M272" s="44"/>
    </row>
    <row r="273" spans="1:14">
      <c r="A273" s="72"/>
      <c r="B273" s="86"/>
      <c r="C273" s="86"/>
      <c r="D273" s="86"/>
      <c r="E273" s="86"/>
      <c r="F273" s="86"/>
      <c r="G273" s="86"/>
      <c r="H273" s="86"/>
      <c r="I273" s="86"/>
      <c r="J273" s="86"/>
      <c r="K273" s="86"/>
      <c r="L273" s="86"/>
      <c r="M273" s="86"/>
    </row>
    <row r="274" spans="1:14">
      <c r="A274" s="72"/>
      <c r="B274" s="87"/>
      <c r="C274" s="86"/>
      <c r="D274" s="86"/>
      <c r="E274" s="86"/>
      <c r="F274" s="86"/>
      <c r="G274" s="86"/>
      <c r="H274" s="86"/>
      <c r="I274" s="86"/>
      <c r="J274" s="86"/>
      <c r="K274" s="86"/>
      <c r="L274" s="86"/>
      <c r="M274" s="86"/>
    </row>
    <row r="275" spans="1:14">
      <c r="A275" s="72"/>
      <c r="B275" s="87"/>
      <c r="C275" s="87"/>
      <c r="D275" s="86"/>
      <c r="E275" s="86"/>
      <c r="F275" s="86"/>
      <c r="G275" s="86"/>
      <c r="H275" s="86"/>
      <c r="I275" s="86"/>
      <c r="J275" s="86"/>
      <c r="K275" s="86"/>
      <c r="L275" s="86"/>
      <c r="M275" s="86"/>
    </row>
    <row r="276" spans="1:14">
      <c r="A276" s="72"/>
      <c r="B276" s="87"/>
      <c r="C276" s="87"/>
      <c r="D276" s="87"/>
      <c r="E276" s="86"/>
      <c r="F276" s="86"/>
      <c r="G276" s="86"/>
      <c r="H276" s="86"/>
      <c r="I276" s="86"/>
      <c r="J276" s="86"/>
      <c r="K276" s="86"/>
      <c r="L276" s="86"/>
      <c r="M276" s="86"/>
    </row>
    <row r="277" spans="1:14">
      <c r="A277" s="72"/>
      <c r="B277" s="87"/>
      <c r="C277" s="87"/>
      <c r="D277" s="87"/>
      <c r="E277" s="87"/>
      <c r="F277" s="86"/>
      <c r="G277" s="86"/>
      <c r="H277" s="86"/>
      <c r="I277" s="86"/>
      <c r="J277" s="86"/>
      <c r="K277" s="86"/>
      <c r="L277" s="86"/>
      <c r="M277" s="86"/>
    </row>
    <row r="278" spans="1:14">
      <c r="A278" s="72"/>
      <c r="B278" s="87"/>
      <c r="C278" s="87"/>
      <c r="D278" s="87"/>
      <c r="E278" s="87"/>
      <c r="F278" s="87"/>
      <c r="G278" s="86"/>
      <c r="H278" s="86"/>
      <c r="I278" s="86"/>
      <c r="J278" s="86"/>
      <c r="K278" s="86"/>
      <c r="L278" s="86"/>
      <c r="M278" s="86"/>
    </row>
    <row r="279" spans="1:14">
      <c r="A279" s="72"/>
      <c r="B279" s="87"/>
      <c r="C279" s="87"/>
      <c r="D279" s="87"/>
      <c r="E279" s="87"/>
      <c r="F279" s="87"/>
      <c r="G279" s="87"/>
      <c r="H279" s="86"/>
      <c r="I279" s="86"/>
      <c r="J279" s="86"/>
      <c r="K279" s="86"/>
      <c r="L279" s="86"/>
      <c r="M279" s="86"/>
    </row>
    <row r="280" spans="1:14">
      <c r="A280" s="72"/>
      <c r="B280" s="87"/>
      <c r="C280" s="87"/>
      <c r="D280" s="87"/>
      <c r="E280" s="87"/>
      <c r="F280" s="87"/>
      <c r="G280" s="87"/>
      <c r="H280" s="87"/>
      <c r="I280" s="86"/>
      <c r="J280" s="86"/>
      <c r="K280" s="86"/>
      <c r="L280" s="86"/>
      <c r="M280" s="86"/>
    </row>
    <row r="281" spans="1:14">
      <c r="A281" s="72"/>
      <c r="B281" s="87"/>
      <c r="C281" s="87"/>
      <c r="D281" s="87"/>
      <c r="E281" s="87"/>
      <c r="F281" s="87"/>
      <c r="G281" s="87"/>
      <c r="H281" s="87"/>
      <c r="I281" s="87"/>
      <c r="J281" s="86"/>
      <c r="K281" s="86"/>
      <c r="L281" s="86"/>
      <c r="M281" s="86"/>
    </row>
    <row r="282" spans="1:14">
      <c r="A282" s="72"/>
      <c r="B282" s="87"/>
      <c r="C282" s="87"/>
      <c r="D282" s="87"/>
      <c r="E282" s="87"/>
      <c r="F282" s="87"/>
      <c r="G282" s="87"/>
      <c r="H282" s="87"/>
      <c r="I282" s="87"/>
      <c r="J282" s="87"/>
      <c r="K282" s="86"/>
      <c r="L282" s="86"/>
      <c r="M282" s="86"/>
    </row>
    <row r="283" spans="1:14">
      <c r="A283" s="72"/>
      <c r="B283" s="87"/>
      <c r="C283" s="87"/>
      <c r="D283" s="87"/>
      <c r="E283" s="87"/>
      <c r="F283" s="87"/>
      <c r="G283" s="87"/>
      <c r="H283" s="87"/>
      <c r="I283" s="87"/>
      <c r="J283" s="87"/>
      <c r="K283" s="87"/>
      <c r="L283" s="86"/>
      <c r="M283" s="86"/>
    </row>
    <row r="284" spans="1:14">
      <c r="A284" s="72"/>
      <c r="B284" s="87"/>
      <c r="C284" s="87"/>
      <c r="D284" s="87"/>
      <c r="E284" s="87"/>
      <c r="F284" s="87"/>
      <c r="G284" s="87"/>
      <c r="H284" s="87"/>
      <c r="I284" s="87"/>
      <c r="J284" s="87"/>
      <c r="K284" s="87"/>
      <c r="L284" s="87"/>
      <c r="M284" s="86"/>
    </row>
    <row r="285" spans="1:14">
      <c r="A285" s="72"/>
    </row>
    <row r="287" spans="1:14">
      <c r="A287" s="78"/>
      <c r="B287" s="44"/>
      <c r="C287" s="44"/>
      <c r="D287" s="44"/>
      <c r="E287" s="44"/>
      <c r="F287" s="44"/>
      <c r="G287" s="44"/>
      <c r="H287" s="44"/>
      <c r="I287" s="44"/>
      <c r="J287" s="44"/>
      <c r="K287" s="44"/>
      <c r="L287" s="44"/>
      <c r="M287" s="44"/>
      <c r="N287" s="44"/>
    </row>
    <row r="288" spans="1:14">
      <c r="A288" s="60"/>
      <c r="B288" s="44"/>
      <c r="C288" s="44"/>
      <c r="D288" s="44"/>
      <c r="E288" s="44"/>
      <c r="F288" s="44"/>
      <c r="G288" s="44"/>
      <c r="H288" s="44"/>
      <c r="I288" s="44"/>
      <c r="J288" s="44"/>
      <c r="K288" s="44"/>
      <c r="L288" s="44"/>
      <c r="M288" s="44"/>
      <c r="N288" s="60"/>
    </row>
    <row r="289" spans="1:14">
      <c r="A289" s="72"/>
      <c r="B289" s="44"/>
      <c r="C289" s="44"/>
      <c r="D289" s="44"/>
      <c r="E289" s="44"/>
      <c r="F289" s="44"/>
      <c r="G289" s="44"/>
      <c r="H289" s="44"/>
      <c r="I289" s="44"/>
      <c r="J289" s="44"/>
      <c r="K289" s="44"/>
      <c r="L289" s="44"/>
      <c r="M289" s="44"/>
      <c r="N289" s="44"/>
    </row>
    <row r="290" spans="1:14">
      <c r="A290" s="72"/>
      <c r="B290" s="65"/>
      <c r="C290" s="65"/>
      <c r="D290" s="65"/>
      <c r="E290" s="65"/>
      <c r="F290" s="65"/>
      <c r="G290" s="65"/>
      <c r="H290" s="65"/>
      <c r="I290" s="65"/>
      <c r="J290" s="65"/>
      <c r="K290" s="65"/>
      <c r="L290" s="65"/>
      <c r="M290" s="65"/>
      <c r="N290" s="65"/>
    </row>
    <row r="291" spans="1:14">
      <c r="A291" s="72"/>
      <c r="B291" s="44"/>
      <c r="C291" s="65"/>
      <c r="D291" s="65"/>
      <c r="E291" s="65"/>
      <c r="F291" s="65"/>
      <c r="G291" s="65"/>
      <c r="H291" s="65"/>
      <c r="I291" s="65"/>
      <c r="J291" s="65"/>
      <c r="K291" s="65"/>
      <c r="L291" s="65"/>
      <c r="M291" s="65"/>
      <c r="N291" s="65"/>
    </row>
    <row r="292" spans="1:14">
      <c r="A292" s="72"/>
      <c r="B292" s="44"/>
      <c r="C292" s="44"/>
      <c r="D292" s="65"/>
      <c r="E292" s="65"/>
      <c r="F292" s="65"/>
      <c r="G292" s="65"/>
      <c r="H292" s="65"/>
      <c r="I292" s="65"/>
      <c r="J292" s="65"/>
      <c r="K292" s="65"/>
      <c r="L292" s="65"/>
      <c r="M292" s="65"/>
      <c r="N292" s="65"/>
    </row>
    <row r="293" spans="1:14">
      <c r="A293" s="72"/>
      <c r="B293" s="44"/>
      <c r="C293" s="44"/>
      <c r="D293" s="44"/>
      <c r="E293" s="65"/>
      <c r="F293" s="65"/>
      <c r="G293" s="65"/>
      <c r="H293" s="65"/>
      <c r="I293" s="65"/>
      <c r="J293" s="65"/>
      <c r="K293" s="65"/>
      <c r="L293" s="65"/>
      <c r="M293" s="65"/>
      <c r="N293" s="65"/>
    </row>
    <row r="294" spans="1:14">
      <c r="A294" s="72"/>
      <c r="B294" s="44"/>
      <c r="C294" s="44"/>
      <c r="D294" s="44"/>
      <c r="E294" s="44"/>
      <c r="F294" s="65"/>
      <c r="G294" s="65"/>
      <c r="H294" s="65"/>
      <c r="I294" s="65"/>
      <c r="J294" s="65"/>
      <c r="K294" s="65"/>
      <c r="L294" s="65"/>
      <c r="M294" s="65"/>
      <c r="N294" s="65"/>
    </row>
    <row r="295" spans="1:14">
      <c r="A295" s="72"/>
      <c r="B295" s="44"/>
      <c r="C295" s="44"/>
      <c r="D295" s="44"/>
      <c r="E295" s="44"/>
      <c r="F295" s="44"/>
      <c r="G295" s="65"/>
      <c r="H295" s="65"/>
      <c r="I295" s="65"/>
      <c r="J295" s="65"/>
      <c r="K295" s="65"/>
      <c r="L295" s="65"/>
      <c r="M295" s="65"/>
      <c r="N295" s="65"/>
    </row>
    <row r="296" spans="1:14">
      <c r="A296" s="72"/>
      <c r="B296" s="44"/>
      <c r="C296" s="44"/>
      <c r="D296" s="44"/>
      <c r="E296" s="44"/>
      <c r="F296" s="44"/>
      <c r="G296" s="44"/>
      <c r="H296" s="65"/>
      <c r="I296" s="65"/>
      <c r="J296" s="65"/>
      <c r="K296" s="65"/>
      <c r="L296" s="65"/>
      <c r="M296" s="65"/>
      <c r="N296" s="65"/>
    </row>
    <row r="297" spans="1:14">
      <c r="A297" s="72"/>
      <c r="B297" s="44"/>
      <c r="C297" s="44"/>
      <c r="D297" s="44"/>
      <c r="E297" s="44"/>
      <c r="F297" s="44"/>
      <c r="G297" s="44"/>
      <c r="H297" s="44"/>
      <c r="I297" s="65"/>
      <c r="J297" s="65"/>
      <c r="K297" s="65"/>
      <c r="L297" s="65"/>
      <c r="M297" s="65"/>
      <c r="N297" s="65"/>
    </row>
    <row r="298" spans="1:14">
      <c r="A298" s="72"/>
      <c r="B298" s="44"/>
      <c r="C298" s="44"/>
      <c r="D298" s="44"/>
      <c r="E298" s="44"/>
      <c r="F298" s="44"/>
      <c r="G298" s="44"/>
      <c r="H298" s="44"/>
      <c r="I298" s="44"/>
      <c r="J298" s="65"/>
      <c r="K298" s="65"/>
      <c r="L298" s="65"/>
      <c r="M298" s="65"/>
      <c r="N298" s="65"/>
    </row>
    <row r="299" spans="1:14">
      <c r="A299" s="72"/>
      <c r="B299" s="44"/>
      <c r="C299" s="44"/>
      <c r="D299" s="44"/>
      <c r="E299" s="44"/>
      <c r="F299" s="44"/>
      <c r="G299" s="44"/>
      <c r="H299" s="44"/>
      <c r="I299" s="44"/>
      <c r="J299" s="44"/>
      <c r="K299" s="65"/>
      <c r="L299" s="65"/>
      <c r="M299" s="65"/>
      <c r="N299" s="65"/>
    </row>
    <row r="300" spans="1:14">
      <c r="A300" s="72"/>
      <c r="B300" s="44"/>
      <c r="C300" s="44"/>
      <c r="D300" s="44"/>
      <c r="E300" s="44"/>
      <c r="F300" s="44"/>
      <c r="G300" s="44"/>
      <c r="H300" s="44"/>
      <c r="I300" s="44"/>
      <c r="J300" s="44"/>
      <c r="K300" s="44"/>
      <c r="L300" s="65"/>
      <c r="M300" s="65"/>
      <c r="N300" s="65"/>
    </row>
    <row r="301" spans="1:14">
      <c r="A301" s="72"/>
      <c r="B301" s="44"/>
      <c r="C301" s="44"/>
      <c r="D301" s="44"/>
      <c r="E301" s="44"/>
      <c r="F301" s="44"/>
      <c r="G301" s="44"/>
      <c r="H301" s="44"/>
      <c r="I301" s="44"/>
      <c r="J301" s="44"/>
      <c r="K301" s="44"/>
      <c r="L301" s="44"/>
      <c r="M301" s="65"/>
      <c r="N301" s="65"/>
    </row>
    <row r="302" spans="1:14">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2"/>
  <sheetViews>
    <sheetView zoomScale="80" workbookViewId="0">
      <selection activeCell="A2" sqref="A2"/>
    </sheetView>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21" t="s">
        <v>156</v>
      </c>
      <c r="G1" s="23"/>
      <c r="H1" s="23"/>
      <c r="I1" s="95" t="s">
        <v>134</v>
      </c>
      <c r="O1" s="34"/>
      <c r="P1" s="106" t="s">
        <v>123</v>
      </c>
      <c r="Q1" s="106"/>
      <c r="R1" s="108"/>
      <c r="S1" s="108"/>
      <c r="T1" s="24"/>
      <c r="U1" s="24"/>
      <c r="V1" s="24"/>
      <c r="W1" s="24"/>
      <c r="Z1" s="24"/>
      <c r="AA1" s="24"/>
      <c r="AB1" s="24"/>
      <c r="AC1" s="24"/>
      <c r="AD1" s="24"/>
      <c r="AJ1" s="24"/>
      <c r="AK1" s="24"/>
      <c r="AL1" s="24"/>
      <c r="AM1" s="24"/>
    </row>
    <row r="2" spans="1:39">
      <c r="A2" s="21" t="s">
        <v>235</v>
      </c>
      <c r="D2" s="91" t="s">
        <v>150</v>
      </c>
      <c r="G2" s="23"/>
      <c r="H2" s="23"/>
      <c r="I2" s="95"/>
      <c r="O2" s="34"/>
      <c r="P2" s="106"/>
      <c r="Q2" s="106"/>
      <c r="R2" s="108"/>
      <c r="S2" s="108"/>
      <c r="T2" s="24"/>
      <c r="U2" s="24"/>
      <c r="V2" s="24"/>
      <c r="W2" s="24"/>
      <c r="Z2" s="24"/>
      <c r="AA2" s="24"/>
      <c r="AB2" s="24"/>
      <c r="AC2" s="24"/>
      <c r="AD2" s="24"/>
      <c r="AJ2" s="24"/>
      <c r="AK2" s="24"/>
      <c r="AL2" s="24"/>
      <c r="AM2" s="24"/>
    </row>
    <row r="3" spans="1:39">
      <c r="A3" s="112" t="s">
        <v>130</v>
      </c>
      <c r="B3" s="165" t="s">
        <v>141</v>
      </c>
      <c r="C3" s="203" t="s">
        <v>155</v>
      </c>
      <c r="G3" s="23"/>
      <c r="H3" s="23"/>
      <c r="I3" s="168" t="s">
        <v>135</v>
      </c>
      <c r="J3" s="144"/>
      <c r="K3" s="144"/>
      <c r="L3" s="169">
        <f>SUM(L5:L16)</f>
        <v>-2.2869825346252952</v>
      </c>
      <c r="M3" s="170" t="s">
        <v>142</v>
      </c>
      <c r="N3" s="171"/>
      <c r="O3" s="172">
        <f>SUM(P5:P16)</f>
        <v>0</v>
      </c>
      <c r="P3" s="32"/>
      <c r="Q3" s="142"/>
      <c r="R3" s="108"/>
      <c r="S3" s="108"/>
      <c r="T3" s="24"/>
      <c r="U3" s="24"/>
      <c r="V3" s="24"/>
      <c r="W3" s="24"/>
      <c r="Z3" s="24"/>
      <c r="AA3" s="24"/>
      <c r="AB3" s="24"/>
      <c r="AC3" s="24"/>
      <c r="AD3" s="24"/>
      <c r="AJ3" s="24"/>
      <c r="AK3" s="24"/>
      <c r="AL3" s="24"/>
      <c r="AM3" s="24"/>
    </row>
    <row r="4" spans="1:39">
      <c r="A4" s="112">
        <v>1</v>
      </c>
      <c r="B4" s="166">
        <f>0.08</f>
        <v>0.08</v>
      </c>
      <c r="C4" s="199">
        <f>(B4-B$25)*B$23</f>
        <v>7.4999999999999997E-3</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c r="A5" s="112">
        <f t="shared" ref="A5:A15" si="0">1+A4</f>
        <v>2</v>
      </c>
      <c r="B5" s="166">
        <f t="shared" ref="B5:B15" si="1">B4</f>
        <v>0.08</v>
      </c>
      <c r="C5" s="199">
        <f t="shared" ref="C5:C15" si="2">(B5-B$25)*B$23</f>
        <v>7.4999999999999997E-3</v>
      </c>
      <c r="G5" s="23"/>
      <c r="H5" s="23"/>
      <c r="I5" s="176">
        <v>1</v>
      </c>
      <c r="J5" s="177">
        <f t="shared" ref="J5:J16" si="3">((B4-B$25)*B$23-B$28-B$29/10000)*B$27</f>
        <v>1.0499999999999998</v>
      </c>
      <c r="K5" s="177">
        <f t="shared" ref="K5:K16" si="4">J5-(B4-B$24)*B$23*B$27</f>
        <v>-0.20000000000000018</v>
      </c>
      <c r="L5" s="178">
        <f>K5/(1+B$24*B$23)^I5</f>
        <v>-0.19851116625310189</v>
      </c>
      <c r="M5" s="179">
        <f t="shared" ref="M5:M16" si="5">I5</f>
        <v>1</v>
      </c>
      <c r="N5" s="180">
        <f t="shared" ref="N5:N16" si="6">(B$28-(B4-B$25)*B$23-B$29/10000)*B$27</f>
        <v>-1.25</v>
      </c>
      <c r="O5" s="177">
        <f t="shared" ref="O5:O16" si="7">N5+(B4-B$24)*B$23*B$27</f>
        <v>0</v>
      </c>
      <c r="P5" s="178">
        <f>O5/(1+B$24*B$23)^M5</f>
        <v>0</v>
      </c>
      <c r="Q5" s="106"/>
      <c r="R5" s="108"/>
      <c r="S5" s="108"/>
      <c r="T5" s="24"/>
      <c r="U5" s="24"/>
      <c r="V5" s="24"/>
      <c r="W5" s="24"/>
      <c r="Z5" s="24"/>
      <c r="AA5" s="24"/>
      <c r="AB5" s="24"/>
      <c r="AC5" s="24"/>
      <c r="AD5" s="24"/>
      <c r="AJ5" s="24"/>
      <c r="AK5" s="24"/>
      <c r="AL5" s="24"/>
      <c r="AM5" s="24"/>
    </row>
    <row r="6" spans="1:39">
      <c r="A6" s="112">
        <f t="shared" si="0"/>
        <v>3</v>
      </c>
      <c r="B6" s="166">
        <f t="shared" si="1"/>
        <v>0.08</v>
      </c>
      <c r="C6" s="199">
        <f t="shared" si="2"/>
        <v>7.4999999999999997E-3</v>
      </c>
      <c r="G6" s="23"/>
      <c r="H6" s="23"/>
      <c r="I6" s="176">
        <v>2</v>
      </c>
      <c r="J6" s="177">
        <f t="shared" si="3"/>
        <v>1.0499999999999998</v>
      </c>
      <c r="K6" s="177">
        <f t="shared" si="4"/>
        <v>-0.20000000000000018</v>
      </c>
      <c r="L6" s="178">
        <f t="shared" ref="L6:L16" si="8">K6/(1+B$24*B$23)^I6</f>
        <v>-0.19703341563583313</v>
      </c>
      <c r="M6" s="179">
        <f t="shared" si="5"/>
        <v>2</v>
      </c>
      <c r="N6" s="180">
        <f t="shared" si="6"/>
        <v>-1.25</v>
      </c>
      <c r="O6" s="177">
        <f t="shared" si="7"/>
        <v>0</v>
      </c>
      <c r="P6" s="178">
        <f t="shared" ref="P6:P16" si="9">O6/(1+B$24*B$23)^M6</f>
        <v>0</v>
      </c>
      <c r="Q6" s="106"/>
      <c r="R6" s="108"/>
      <c r="S6" s="108"/>
      <c r="T6" s="24"/>
      <c r="U6" s="24"/>
      <c r="V6" s="24"/>
      <c r="W6" s="24"/>
      <c r="Z6" s="24"/>
      <c r="AA6" s="24"/>
      <c r="AB6" s="24"/>
      <c r="AC6" s="24"/>
      <c r="AD6" s="24"/>
      <c r="AJ6" s="24"/>
      <c r="AK6" s="24"/>
      <c r="AL6" s="24"/>
      <c r="AM6" s="24"/>
    </row>
    <row r="7" spans="1:39">
      <c r="A7" s="112">
        <f t="shared" si="0"/>
        <v>4</v>
      </c>
      <c r="B7" s="166">
        <f t="shared" si="1"/>
        <v>0.08</v>
      </c>
      <c r="C7" s="199">
        <f t="shared" si="2"/>
        <v>7.4999999999999997E-3</v>
      </c>
      <c r="G7" s="23"/>
      <c r="H7" s="23"/>
      <c r="I7" s="176">
        <v>3</v>
      </c>
      <c r="J7" s="177">
        <f t="shared" si="3"/>
        <v>1.0499999999999998</v>
      </c>
      <c r="K7" s="177">
        <f t="shared" si="4"/>
        <v>-0.20000000000000018</v>
      </c>
      <c r="L7" s="178">
        <f t="shared" si="8"/>
        <v>-0.1955666656435068</v>
      </c>
      <c r="M7" s="179">
        <f t="shared" si="5"/>
        <v>3</v>
      </c>
      <c r="N7" s="180">
        <f t="shared" si="6"/>
        <v>-1.25</v>
      </c>
      <c r="O7" s="177">
        <f t="shared" si="7"/>
        <v>0</v>
      </c>
      <c r="P7" s="178">
        <f t="shared" si="9"/>
        <v>0</v>
      </c>
      <c r="Q7" s="106"/>
      <c r="R7" s="108"/>
      <c r="S7" s="108"/>
      <c r="T7" s="24"/>
      <c r="U7" s="24"/>
      <c r="V7" s="24"/>
      <c r="W7" s="24"/>
      <c r="Z7" s="24"/>
      <c r="AA7" s="24"/>
      <c r="AB7" s="24"/>
      <c r="AC7" s="24"/>
      <c r="AD7" s="24"/>
      <c r="AJ7" s="24"/>
      <c r="AK7" s="24"/>
      <c r="AL7" s="24"/>
      <c r="AM7" s="24"/>
    </row>
    <row r="8" spans="1:39">
      <c r="A8" s="112">
        <f t="shared" si="0"/>
        <v>5</v>
      </c>
      <c r="B8" s="166">
        <f t="shared" si="1"/>
        <v>0.08</v>
      </c>
      <c r="C8" s="199">
        <f t="shared" si="2"/>
        <v>7.4999999999999997E-3</v>
      </c>
      <c r="G8" s="23"/>
      <c r="H8" s="23"/>
      <c r="I8" s="176">
        <v>4</v>
      </c>
      <c r="J8" s="177">
        <f t="shared" si="3"/>
        <v>1.0499999999999998</v>
      </c>
      <c r="K8" s="177">
        <f t="shared" si="4"/>
        <v>-0.20000000000000018</v>
      </c>
      <c r="L8" s="178">
        <f t="shared" si="8"/>
        <v>-0.19411083438561469</v>
      </c>
      <c r="M8" s="179">
        <f t="shared" si="5"/>
        <v>4</v>
      </c>
      <c r="N8" s="180">
        <f t="shared" si="6"/>
        <v>-1.25</v>
      </c>
      <c r="O8" s="177">
        <f t="shared" si="7"/>
        <v>0</v>
      </c>
      <c r="P8" s="178">
        <f t="shared" si="9"/>
        <v>0</v>
      </c>
      <c r="Q8" s="106"/>
      <c r="R8" s="108"/>
      <c r="S8" s="108"/>
      <c r="T8" s="24"/>
      <c r="U8" s="24"/>
      <c r="V8" s="24"/>
      <c r="W8" s="24"/>
      <c r="Z8" s="24"/>
      <c r="AA8" s="24"/>
      <c r="AB8" s="24"/>
      <c r="AC8" s="24"/>
      <c r="AD8" s="24"/>
      <c r="AJ8" s="24"/>
      <c r="AK8" s="24"/>
      <c r="AL8" s="24"/>
      <c r="AM8" s="24"/>
    </row>
    <row r="9" spans="1:39">
      <c r="A9" s="112">
        <f t="shared" si="0"/>
        <v>6</v>
      </c>
      <c r="B9" s="166">
        <f t="shared" si="1"/>
        <v>0.08</v>
      </c>
      <c r="C9" s="199">
        <f t="shared" si="2"/>
        <v>7.4999999999999997E-3</v>
      </c>
      <c r="G9" s="23"/>
      <c r="H9" s="23"/>
      <c r="I9" s="176">
        <v>5</v>
      </c>
      <c r="J9" s="177">
        <f t="shared" si="3"/>
        <v>1.0499999999999998</v>
      </c>
      <c r="K9" s="177">
        <f t="shared" si="4"/>
        <v>-0.20000000000000018</v>
      </c>
      <c r="L9" s="178">
        <f t="shared" si="8"/>
        <v>-0.19266584058125527</v>
      </c>
      <c r="M9" s="179">
        <f t="shared" si="5"/>
        <v>5</v>
      </c>
      <c r="N9" s="180">
        <f t="shared" si="6"/>
        <v>-1.25</v>
      </c>
      <c r="O9" s="177">
        <f t="shared" si="7"/>
        <v>0</v>
      </c>
      <c r="P9" s="178">
        <f t="shared" si="9"/>
        <v>0</v>
      </c>
      <c r="Q9" s="106"/>
      <c r="R9" s="108"/>
      <c r="S9" s="108"/>
      <c r="T9" s="24"/>
      <c r="U9" s="24"/>
      <c r="V9" s="24"/>
      <c r="W9" s="24"/>
      <c r="Z9" s="24"/>
      <c r="AA9" s="24"/>
      <c r="AB9" s="24"/>
      <c r="AC9" s="24"/>
      <c r="AD9" s="24"/>
      <c r="AJ9" s="24"/>
      <c r="AK9" s="24"/>
      <c r="AL9" s="24"/>
      <c r="AM9" s="24"/>
    </row>
    <row r="10" spans="1:39">
      <c r="A10" s="112">
        <f t="shared" si="0"/>
        <v>7</v>
      </c>
      <c r="B10" s="166">
        <f t="shared" si="1"/>
        <v>0.08</v>
      </c>
      <c r="C10" s="199">
        <f t="shared" si="2"/>
        <v>7.4999999999999997E-3</v>
      </c>
      <c r="G10" s="23"/>
      <c r="H10" s="23"/>
      <c r="I10" s="176">
        <v>6</v>
      </c>
      <c r="J10" s="177">
        <f t="shared" si="3"/>
        <v>1.0499999999999998</v>
      </c>
      <c r="K10" s="177">
        <f t="shared" si="4"/>
        <v>-0.20000000000000018</v>
      </c>
      <c r="L10" s="178">
        <f t="shared" si="8"/>
        <v>-0.19123160355459576</v>
      </c>
      <c r="M10" s="179">
        <f t="shared" si="5"/>
        <v>6</v>
      </c>
      <c r="N10" s="180">
        <f t="shared" si="6"/>
        <v>-1.25</v>
      </c>
      <c r="O10" s="177">
        <f t="shared" si="7"/>
        <v>0</v>
      </c>
      <c r="P10" s="178">
        <f t="shared" si="9"/>
        <v>0</v>
      </c>
      <c r="Q10" s="106"/>
      <c r="R10" s="108"/>
      <c r="S10" s="108"/>
      <c r="T10" s="24"/>
      <c r="U10" s="24"/>
      <c r="V10" s="24"/>
      <c r="W10" s="24"/>
      <c r="Z10" s="24"/>
      <c r="AA10" s="24"/>
      <c r="AB10" s="24"/>
      <c r="AC10" s="24"/>
      <c r="AD10" s="24"/>
      <c r="AJ10" s="24"/>
      <c r="AK10" s="24"/>
      <c r="AL10" s="24"/>
      <c r="AM10" s="24"/>
    </row>
    <row r="11" spans="1:39">
      <c r="A11" s="112">
        <f t="shared" si="0"/>
        <v>8</v>
      </c>
      <c r="B11" s="166">
        <f t="shared" si="1"/>
        <v>0.08</v>
      </c>
      <c r="C11" s="199">
        <f t="shared" si="2"/>
        <v>7.4999999999999997E-3</v>
      </c>
      <c r="G11" s="23"/>
      <c r="H11" s="23"/>
      <c r="I11" s="176">
        <v>7</v>
      </c>
      <c r="J11" s="177">
        <f t="shared" si="3"/>
        <v>1.0499999999999998</v>
      </c>
      <c r="K11" s="177">
        <f t="shared" si="4"/>
        <v>-0.20000000000000018</v>
      </c>
      <c r="L11" s="178">
        <f t="shared" si="8"/>
        <v>-0.18980804323036798</v>
      </c>
      <c r="M11" s="179">
        <f t="shared" si="5"/>
        <v>7</v>
      </c>
      <c r="N11" s="180">
        <f t="shared" si="6"/>
        <v>-1.25</v>
      </c>
      <c r="O11" s="177">
        <f t="shared" si="7"/>
        <v>0</v>
      </c>
      <c r="P11" s="178">
        <f t="shared" si="9"/>
        <v>0</v>
      </c>
      <c r="Q11" s="106"/>
      <c r="R11" s="108"/>
      <c r="S11" s="108"/>
      <c r="T11" s="24"/>
      <c r="U11" s="24"/>
      <c r="V11" s="24"/>
      <c r="W11" s="24"/>
      <c r="Z11" s="24"/>
      <c r="AA11" s="24"/>
      <c r="AB11" s="24"/>
      <c r="AC11" s="24"/>
      <c r="AD11" s="24"/>
      <c r="AJ11" s="24"/>
      <c r="AK11" s="24"/>
      <c r="AL11" s="24"/>
      <c r="AM11" s="24"/>
    </row>
    <row r="12" spans="1:39">
      <c r="A12" s="112">
        <f t="shared" si="0"/>
        <v>9</v>
      </c>
      <c r="B12" s="166">
        <f t="shared" si="1"/>
        <v>0.08</v>
      </c>
      <c r="C12" s="199">
        <f t="shared" si="2"/>
        <v>7.4999999999999997E-3</v>
      </c>
      <c r="G12" s="23"/>
      <c r="H12" s="23"/>
      <c r="I12" s="176">
        <v>8</v>
      </c>
      <c r="J12" s="177">
        <f t="shared" si="3"/>
        <v>1.0499999999999998</v>
      </c>
      <c r="K12" s="177">
        <f t="shared" si="4"/>
        <v>-0.20000000000000018</v>
      </c>
      <c r="L12" s="178">
        <f t="shared" si="8"/>
        <v>-0.18839508012939749</v>
      </c>
      <c r="M12" s="179">
        <f t="shared" si="5"/>
        <v>8</v>
      </c>
      <c r="N12" s="180">
        <f t="shared" si="6"/>
        <v>-1.25</v>
      </c>
      <c r="O12" s="177">
        <f t="shared" si="7"/>
        <v>0</v>
      </c>
      <c r="P12" s="178">
        <f t="shared" si="9"/>
        <v>0</v>
      </c>
      <c r="Q12" s="106"/>
      <c r="R12" s="108"/>
      <c r="S12" s="108"/>
      <c r="T12" s="24"/>
      <c r="U12" s="24"/>
      <c r="V12" s="24"/>
      <c r="W12" s="24"/>
      <c r="Z12" s="24"/>
      <c r="AA12" s="24"/>
      <c r="AB12" s="24"/>
      <c r="AC12" s="24"/>
      <c r="AD12" s="24"/>
      <c r="AJ12" s="24"/>
      <c r="AK12" s="24"/>
      <c r="AL12" s="24"/>
      <c r="AM12" s="24"/>
    </row>
    <row r="13" spans="1:39">
      <c r="A13" s="112">
        <f t="shared" si="0"/>
        <v>10</v>
      </c>
      <c r="B13" s="166">
        <f t="shared" si="1"/>
        <v>0.08</v>
      </c>
      <c r="C13" s="199">
        <f t="shared" si="2"/>
        <v>7.4999999999999997E-3</v>
      </c>
      <c r="G13" s="23"/>
      <c r="H13" s="23"/>
      <c r="I13" s="176">
        <v>9</v>
      </c>
      <c r="J13" s="177">
        <f t="shared" si="3"/>
        <v>1.0499999999999998</v>
      </c>
      <c r="K13" s="177">
        <f t="shared" si="4"/>
        <v>-0.20000000000000018</v>
      </c>
      <c r="L13" s="178">
        <f t="shared" si="8"/>
        <v>-0.18699263536416624</v>
      </c>
      <c r="M13" s="179">
        <f t="shared" si="5"/>
        <v>9</v>
      </c>
      <c r="N13" s="180">
        <f t="shared" si="6"/>
        <v>-1.25</v>
      </c>
      <c r="O13" s="177">
        <f t="shared" si="7"/>
        <v>0</v>
      </c>
      <c r="P13" s="178">
        <f t="shared" si="9"/>
        <v>0</v>
      </c>
      <c r="Q13" s="106"/>
      <c r="R13" s="108"/>
      <c r="S13" s="108"/>
      <c r="T13" s="24"/>
      <c r="U13" s="24"/>
      <c r="V13" s="24"/>
      <c r="W13" s="24"/>
      <c r="Z13" s="24"/>
      <c r="AA13" s="24"/>
      <c r="AB13" s="24"/>
      <c r="AC13" s="24"/>
      <c r="AD13" s="24"/>
      <c r="AJ13" s="24"/>
      <c r="AK13" s="24"/>
      <c r="AL13" s="24"/>
      <c r="AM13" s="24"/>
    </row>
    <row r="14" spans="1:39">
      <c r="A14" s="112">
        <f t="shared" si="0"/>
        <v>11</v>
      </c>
      <c r="B14" s="166">
        <f t="shared" si="1"/>
        <v>0.08</v>
      </c>
      <c r="C14" s="199">
        <f t="shared" si="2"/>
        <v>7.4999999999999997E-3</v>
      </c>
      <c r="G14" s="23"/>
      <c r="H14" s="23"/>
      <c r="I14" s="176">
        <v>10</v>
      </c>
      <c r="J14" s="177">
        <f t="shared" si="3"/>
        <v>1.0499999999999998</v>
      </c>
      <c r="K14" s="177">
        <f t="shared" si="4"/>
        <v>-0.20000000000000018</v>
      </c>
      <c r="L14" s="178">
        <f t="shared" si="8"/>
        <v>-0.18560063063440815</v>
      </c>
      <c r="M14" s="179">
        <f t="shared" si="5"/>
        <v>10</v>
      </c>
      <c r="N14" s="180">
        <f t="shared" si="6"/>
        <v>-1.25</v>
      </c>
      <c r="O14" s="177">
        <f t="shared" si="7"/>
        <v>0</v>
      </c>
      <c r="P14" s="178">
        <f t="shared" si="9"/>
        <v>0</v>
      </c>
      <c r="Q14" s="106"/>
      <c r="R14" s="108"/>
      <c r="S14" s="108"/>
      <c r="T14" s="24"/>
      <c r="U14" s="24"/>
      <c r="V14" s="24"/>
      <c r="W14" s="24"/>
      <c r="Z14" s="24"/>
      <c r="AA14" s="24"/>
      <c r="AB14" s="24"/>
      <c r="AC14" s="24"/>
      <c r="AD14" s="24"/>
      <c r="AJ14" s="24"/>
      <c r="AK14" s="24"/>
      <c r="AL14" s="24"/>
      <c r="AM14" s="24"/>
    </row>
    <row r="15" spans="1:39">
      <c r="A15" s="112">
        <f t="shared" si="0"/>
        <v>12</v>
      </c>
      <c r="B15" s="166">
        <f t="shared" si="1"/>
        <v>0.08</v>
      </c>
      <c r="C15" s="199">
        <f t="shared" si="2"/>
        <v>7.4999999999999997E-3</v>
      </c>
      <c r="G15" s="23"/>
      <c r="H15" s="23"/>
      <c r="I15" s="176">
        <v>11</v>
      </c>
      <c r="J15" s="177">
        <f t="shared" si="3"/>
        <v>1.0499999999999998</v>
      </c>
      <c r="K15" s="177">
        <f t="shared" si="4"/>
        <v>-0.20000000000000018</v>
      </c>
      <c r="L15" s="178">
        <f t="shared" si="8"/>
        <v>-0.18421898822273761</v>
      </c>
      <c r="M15" s="179">
        <f t="shared" si="5"/>
        <v>11</v>
      </c>
      <c r="N15" s="180">
        <f t="shared" si="6"/>
        <v>-1.25</v>
      </c>
      <c r="O15" s="177">
        <f t="shared" si="7"/>
        <v>0</v>
      </c>
      <c r="P15" s="178">
        <f t="shared" si="9"/>
        <v>0</v>
      </c>
      <c r="Q15" s="106"/>
      <c r="R15" s="108"/>
      <c r="S15" s="108"/>
      <c r="T15" s="24"/>
      <c r="U15" s="24"/>
      <c r="V15" s="24"/>
      <c r="W15" s="24"/>
      <c r="Z15" s="24"/>
      <c r="AA15" s="24"/>
      <c r="AB15" s="24"/>
      <c r="AC15" s="24"/>
      <c r="AD15" s="24"/>
      <c r="AJ15" s="24"/>
      <c r="AK15" s="24"/>
      <c r="AL15" s="24"/>
      <c r="AM15" s="24"/>
    </row>
    <row r="16" spans="1:39" ht="16.2" thickBot="1">
      <c r="A16" s="112"/>
      <c r="B16" s="167"/>
      <c r="C16" s="115"/>
      <c r="G16" s="23"/>
      <c r="H16" s="23"/>
      <c r="I16" s="181">
        <v>12</v>
      </c>
      <c r="J16" s="177">
        <f t="shared" si="3"/>
        <v>1.0499999999999998</v>
      </c>
      <c r="K16" s="177">
        <f t="shared" si="4"/>
        <v>-0.20000000000000018</v>
      </c>
      <c r="L16" s="178">
        <f t="shared" si="8"/>
        <v>-0.18284763099031026</v>
      </c>
      <c r="M16" s="144">
        <f t="shared" si="5"/>
        <v>12</v>
      </c>
      <c r="N16" s="180">
        <f t="shared" si="6"/>
        <v>-1.25</v>
      </c>
      <c r="O16" s="177">
        <f t="shared" si="7"/>
        <v>0</v>
      </c>
      <c r="P16" s="178">
        <f t="shared" si="9"/>
        <v>0</v>
      </c>
      <c r="Q16" s="106"/>
      <c r="R16" s="108"/>
      <c r="S16" s="108"/>
      <c r="T16" s="24"/>
      <c r="U16" s="24"/>
      <c r="V16" s="24"/>
      <c r="W16" s="24"/>
      <c r="Z16" s="24"/>
      <c r="AA16" s="24"/>
      <c r="AB16" s="24"/>
      <c r="AC16" s="24"/>
      <c r="AD16" s="24"/>
      <c r="AJ16" s="24"/>
      <c r="AK16" s="24"/>
      <c r="AL16" s="24"/>
      <c r="AM16" s="24"/>
    </row>
    <row r="17" spans="1:42">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c r="A18" s="114"/>
      <c r="B18" s="190" t="s">
        <v>152</v>
      </c>
      <c r="C18" s="164" t="s">
        <v>153</v>
      </c>
      <c r="D18" s="32"/>
      <c r="E18" s="32"/>
      <c r="F18" s="32"/>
      <c r="G18" s="33"/>
      <c r="H18" s="36"/>
      <c r="I18" s="186" t="s">
        <v>121</v>
      </c>
      <c r="J18" s="187">
        <f>((-B25*B23)-B28-B29/10000)*B27*(1-1/(1+B24*B23)^12)/(B24*B23)+B27-B27/(1+B24*B23)^12</f>
        <v>-2.2869825346253094</v>
      </c>
      <c r="K18" s="119"/>
      <c r="L18" s="119"/>
      <c r="M18" s="118" t="s">
        <v>122</v>
      </c>
      <c r="N18" s="140">
        <f>(B28+(B25*B23)-B29/10000)*B27*(1-1/(1+B24*B23)^12)/(B24*B23)-B27+B27/(1+B24*B23)^12</f>
        <v>0</v>
      </c>
      <c r="O18" s="188"/>
      <c r="P18" s="189"/>
      <c r="Q18" s="106"/>
      <c r="R18" s="108"/>
      <c r="S18" s="108"/>
      <c r="T18" s="24"/>
      <c r="U18" s="24"/>
      <c r="V18" s="24"/>
      <c r="W18" s="24"/>
      <c r="Z18" s="24"/>
      <c r="AA18" s="24"/>
      <c r="AB18" s="24"/>
      <c r="AC18" s="24"/>
      <c r="AD18" s="24"/>
      <c r="AJ18" s="24"/>
      <c r="AK18" s="24"/>
      <c r="AL18" s="24"/>
      <c r="AM18" s="24"/>
    </row>
    <row r="19" spans="1:42">
      <c r="A19" s="114" t="s">
        <v>139</v>
      </c>
      <c r="B19" s="139">
        <f>L3</f>
        <v>-2.2869825346252952</v>
      </c>
      <c r="C19" s="139">
        <f>O3</f>
        <v>0</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c r="A20" s="114" t="s">
        <v>140</v>
      </c>
      <c r="B20" s="143">
        <f>((-B25*B23)-B28-B29/10000)*B27*(1-1/(1+B24*B23)^12)/(B24*B23)+B27-B27/(1+B24*B23)^12</f>
        <v>-2.2869825346253094</v>
      </c>
      <c r="C20" s="139">
        <f>N18</f>
        <v>0</v>
      </c>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2" thickBot="1">
      <c r="A21" s="147" t="s">
        <v>144</v>
      </c>
      <c r="B21" s="198">
        <f>AVERAGE(J5:J16)</f>
        <v>1.05</v>
      </c>
      <c r="C21" s="198">
        <f>AVERAGE(N5:N16)</f>
        <v>-1.25</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2"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2" thickBot="1">
      <c r="A25" s="89" t="s">
        <v>102</v>
      </c>
      <c r="B25" s="150">
        <f>0.05</f>
        <v>0.05</v>
      </c>
      <c r="C25" s="200" t="s">
        <v>154</v>
      </c>
      <c r="D25" s="201"/>
      <c r="E25" s="202">
        <f>(AVERAGE(B4:B15)-B25)*B23</f>
        <v>7.4999999999999963E-3</v>
      </c>
      <c r="I25" s="23"/>
      <c r="J25" s="24"/>
      <c r="O25" s="34"/>
      <c r="P25" s="106"/>
      <c r="Q25" s="106"/>
      <c r="R25" s="108"/>
      <c r="S25" s="108"/>
      <c r="T25" s="24"/>
      <c r="U25" s="24"/>
      <c r="V25" s="24"/>
      <c r="W25" s="24"/>
      <c r="Z25" s="24"/>
      <c r="AA25" s="24"/>
      <c r="AB25" s="24"/>
      <c r="AC25" s="24"/>
      <c r="AD25" s="24"/>
      <c r="AJ25" s="24"/>
      <c r="AK25" s="24"/>
      <c r="AL25" s="24"/>
      <c r="AM25" s="24"/>
    </row>
    <row r="26" spans="1:42">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2" thickBot="1">
      <c r="A28" s="153" t="s">
        <v>104</v>
      </c>
      <c r="B28" s="154">
        <f>(AVERAGE(B4:B16)-B25)*B23-(AVERAGE(B4:B16)-B24)*B23+B29/10000</f>
        <v>-4.000000000000001E-3</v>
      </c>
      <c r="C28" s="110" t="s">
        <v>189</v>
      </c>
      <c r="I28" s="23"/>
      <c r="O28" s="34"/>
      <c r="P28" s="34"/>
      <c r="Q28" s="34"/>
      <c r="R28" s="34"/>
      <c r="S28" s="34"/>
      <c r="T28" s="24"/>
      <c r="U28" s="24"/>
      <c r="V28" s="24"/>
      <c r="W28" s="24"/>
      <c r="Z28" s="24"/>
      <c r="AA28" s="24"/>
      <c r="AB28" s="24"/>
      <c r="AC28" s="24"/>
      <c r="AD28" s="24"/>
      <c r="AJ28" s="24"/>
      <c r="AK28" s="24"/>
      <c r="AL28" s="24"/>
      <c r="AM28" s="24"/>
    </row>
    <row r="29" spans="1:42">
      <c r="A29" s="204" t="s">
        <v>106</v>
      </c>
      <c r="B29" s="205">
        <f>10</f>
        <v>10</v>
      </c>
      <c r="C29" s="95" t="s">
        <v>151</v>
      </c>
      <c r="I29" s="23"/>
      <c r="O29" s="34"/>
      <c r="P29" s="34"/>
      <c r="Q29" s="34"/>
      <c r="R29" s="34"/>
      <c r="S29" s="34"/>
      <c r="T29" s="24"/>
      <c r="U29" s="24"/>
      <c r="V29" s="24"/>
      <c r="W29" s="24"/>
      <c r="Z29" s="24"/>
      <c r="AA29" s="24"/>
      <c r="AB29" s="24"/>
      <c r="AC29" s="24"/>
      <c r="AD29" s="24"/>
      <c r="AJ29" s="24"/>
      <c r="AK29" s="24"/>
      <c r="AL29" s="24"/>
      <c r="AM29" s="24"/>
    </row>
    <row r="30" spans="1:42">
      <c r="A30" s="92"/>
      <c r="B30" s="24"/>
      <c r="C30" s="24"/>
      <c r="D30" s="24"/>
      <c r="E30" s="24"/>
      <c r="F30" s="24"/>
      <c r="G30" s="24"/>
      <c r="H30" s="24"/>
      <c r="I30" s="24"/>
      <c r="J30" s="24"/>
      <c r="K30" s="24"/>
      <c r="L30" s="24"/>
      <c r="M30" s="24"/>
      <c r="N30" s="24"/>
      <c r="O30" s="24"/>
      <c r="Q30" s="24"/>
      <c r="R30" s="24"/>
      <c r="T30" s="24"/>
      <c r="U30" s="24"/>
      <c r="V30" s="24"/>
      <c r="W30" s="24"/>
      <c r="Z30" s="24"/>
      <c r="AA30" s="24"/>
      <c r="AB30" s="24"/>
      <c r="AC30" s="24"/>
      <c r="AD30" s="24"/>
      <c r="AE30" s="37"/>
      <c r="AF30" s="37"/>
      <c r="AG30" s="37"/>
      <c r="AH30" s="37"/>
      <c r="AI30" s="37"/>
      <c r="AJ30" s="24"/>
      <c r="AK30" s="24"/>
      <c r="AL30" s="24"/>
      <c r="AM30" s="24"/>
    </row>
    <row r="31" spans="1:42">
      <c r="A31" s="92"/>
      <c r="B31" s="23"/>
      <c r="C31" s="23"/>
      <c r="D31" s="23"/>
      <c r="E31" s="23"/>
      <c r="F31" s="23"/>
      <c r="G31" s="23"/>
      <c r="H31" s="23"/>
      <c r="I31" s="23"/>
      <c r="J31" s="23"/>
      <c r="K31" s="23"/>
      <c r="L31" s="23"/>
      <c r="M31" s="23"/>
      <c r="N31" s="23"/>
      <c r="O31" s="24"/>
      <c r="Q31" s="24"/>
      <c r="R31" s="24"/>
      <c r="T31" s="24"/>
      <c r="U31" s="24"/>
      <c r="V31" s="24"/>
      <c r="W31" s="24"/>
      <c r="Z31" s="24"/>
      <c r="AA31" s="24"/>
      <c r="AB31" s="24"/>
      <c r="AC31" s="24"/>
      <c r="AD31" s="24"/>
      <c r="AE31" s="37"/>
      <c r="AF31" s="37"/>
      <c r="AG31" s="37"/>
      <c r="AH31" s="37"/>
      <c r="AI31" s="37"/>
      <c r="AJ31" s="24"/>
      <c r="AK31" s="24"/>
      <c r="AL31" s="24"/>
      <c r="AM31" s="24"/>
    </row>
    <row r="32" spans="1:42" s="37" customFormat="1">
      <c r="A32" s="206"/>
      <c r="B32" s="24"/>
      <c r="C32" s="24"/>
      <c r="D32" s="24"/>
      <c r="E32" s="23"/>
      <c r="F32" s="23"/>
      <c r="G32" s="24"/>
      <c r="H32" s="24"/>
      <c r="I32" s="24"/>
      <c r="J32" s="24"/>
      <c r="K32" s="24"/>
      <c r="L32" s="24"/>
      <c r="M32" s="24"/>
      <c r="N32" s="24"/>
      <c r="O32" s="24"/>
      <c r="P32" s="24"/>
      <c r="Q32" s="24"/>
      <c r="R32" s="24"/>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43" s="37" customFormat="1">
      <c r="A33" s="92"/>
      <c r="B33" s="23"/>
      <c r="C33" s="23"/>
      <c r="D33" s="23"/>
      <c r="E33" s="23"/>
      <c r="F33" s="23"/>
      <c r="G33" s="23"/>
      <c r="H33" s="23"/>
      <c r="I33" s="23"/>
      <c r="J33" s="23"/>
      <c r="K33" s="23"/>
      <c r="L33" s="23"/>
      <c r="M33" s="23"/>
      <c r="N33" s="23"/>
      <c r="O33" s="24"/>
      <c r="P33" s="113"/>
      <c r="Q33" s="107"/>
      <c r="R33" s="107"/>
      <c r="S33" s="109"/>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24"/>
      <c r="B34" s="23"/>
      <c r="C34" s="23"/>
      <c r="D34" s="23"/>
      <c r="E34" s="23"/>
      <c r="F34" s="23"/>
      <c r="G34" s="23"/>
      <c r="H34" s="23"/>
      <c r="I34" s="23"/>
      <c r="J34" s="23"/>
      <c r="K34" s="23"/>
      <c r="L34" s="23"/>
      <c r="M34" s="23"/>
      <c r="N34" s="23"/>
      <c r="O34" s="24"/>
      <c r="P34" s="113"/>
      <c r="Q34" s="107"/>
      <c r="R34" s="107"/>
      <c r="S34" s="109"/>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43" s="37" customFormat="1">
      <c r="A35" s="24"/>
      <c r="B35" s="23"/>
      <c r="C35" s="23"/>
      <c r="D35" s="23"/>
      <c r="E35" s="23"/>
      <c r="F35" s="23"/>
      <c r="G35" s="23"/>
      <c r="H35" s="23"/>
      <c r="I35" s="23"/>
      <c r="J35" s="23"/>
      <c r="K35" s="23"/>
      <c r="L35" s="23"/>
      <c r="M35" s="23"/>
      <c r="N35" s="23"/>
      <c r="O35" s="24"/>
      <c r="P35" s="113"/>
      <c r="Q35" s="107"/>
      <c r="R35" s="107"/>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24"/>
      <c r="B36" s="23"/>
      <c r="C36" s="23"/>
      <c r="D36" s="23"/>
      <c r="E36" s="23"/>
      <c r="F36" s="23"/>
      <c r="G36" s="23"/>
      <c r="H36" s="23"/>
      <c r="I36" s="23"/>
      <c r="J36" s="23"/>
      <c r="K36" s="23"/>
      <c r="L36" s="23"/>
      <c r="M36" s="23"/>
      <c r="N36" s="23"/>
      <c r="O36" s="24"/>
      <c r="P36" s="113"/>
      <c r="Q36" s="107"/>
      <c r="R36" s="107"/>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24"/>
      <c r="B37" s="23"/>
      <c r="C37" s="23"/>
      <c r="D37" s="23"/>
      <c r="E37" s="23"/>
      <c r="F37" s="23"/>
      <c r="G37" s="23"/>
      <c r="H37" s="23"/>
      <c r="I37" s="23"/>
      <c r="J37" s="23"/>
      <c r="K37" s="23"/>
      <c r="L37" s="23"/>
      <c r="M37" s="23"/>
      <c r="N37" s="23"/>
      <c r="O37" s="24"/>
      <c r="P37" s="113"/>
      <c r="Q37" s="107"/>
      <c r="R37" s="107"/>
      <c r="S37" s="109"/>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43" s="37" customFormat="1">
      <c r="A38" s="24"/>
      <c r="B38" s="212"/>
      <c r="C38" s="23"/>
      <c r="D38" s="23"/>
      <c r="E38" s="23"/>
      <c r="F38" s="23"/>
      <c r="G38" s="23"/>
      <c r="H38" s="23"/>
      <c r="I38" s="23"/>
      <c r="J38" s="23"/>
      <c r="K38" s="23"/>
      <c r="L38" s="23"/>
      <c r="M38" s="23"/>
      <c r="N38" s="23"/>
      <c r="O38" s="24"/>
      <c r="P38" s="113"/>
      <c r="Q38" s="107"/>
      <c r="R38" s="107"/>
      <c r="S38" s="109"/>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43" s="37" customFormat="1">
      <c r="A39" s="24"/>
      <c r="B39" s="38"/>
      <c r="C39" s="38"/>
      <c r="D39" s="38"/>
      <c r="E39" s="38"/>
      <c r="F39" s="38"/>
      <c r="G39" s="38"/>
      <c r="H39" s="38"/>
      <c r="I39" s="38"/>
      <c r="J39" s="38"/>
      <c r="K39" s="38"/>
      <c r="L39" s="38"/>
      <c r="M39" s="38"/>
      <c r="N39" s="38"/>
      <c r="O39" s="24"/>
      <c r="P39" s="113"/>
      <c r="Q39" s="107"/>
      <c r="R39" s="107"/>
      <c r="S39" s="109"/>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43" s="37" customFormat="1">
      <c r="A40" s="207"/>
      <c r="B40" s="134"/>
      <c r="C40" s="134"/>
      <c r="D40" s="134"/>
      <c r="E40" s="134"/>
      <c r="F40" s="134"/>
      <c r="G40" s="134"/>
      <c r="H40" s="134"/>
      <c r="I40" s="134"/>
      <c r="J40" s="134"/>
      <c r="K40" s="134"/>
      <c r="L40" s="134"/>
      <c r="M40" s="134"/>
      <c r="N40" s="134"/>
      <c r="O40" s="24"/>
      <c r="P40" s="113"/>
      <c r="Q40" s="107"/>
      <c r="R40" s="107"/>
      <c r="S40" s="109"/>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43" s="37" customFormat="1">
      <c r="A41" s="207"/>
      <c r="B41" s="134"/>
      <c r="C41" s="134"/>
      <c r="D41" s="134"/>
      <c r="E41" s="134"/>
      <c r="F41" s="134"/>
      <c r="G41" s="134"/>
      <c r="H41" s="134"/>
      <c r="I41" s="134"/>
      <c r="J41" s="134"/>
      <c r="K41" s="134"/>
      <c r="L41" s="134"/>
      <c r="M41" s="134"/>
      <c r="N41" s="134"/>
      <c r="O41" s="24"/>
      <c r="P41" s="113"/>
      <c r="Q41" s="107"/>
      <c r="R41" s="107"/>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208"/>
      <c r="B42" s="135"/>
      <c r="C42" s="135"/>
      <c r="D42" s="135"/>
      <c r="E42" s="135"/>
      <c r="F42" s="135"/>
      <c r="G42" s="135"/>
      <c r="H42" s="135"/>
      <c r="I42" s="135"/>
      <c r="J42" s="135"/>
      <c r="K42" s="135"/>
      <c r="L42" s="135"/>
      <c r="M42" s="135"/>
      <c r="N42" s="135"/>
      <c r="O42" s="24"/>
      <c r="P42" s="113"/>
      <c r="Q42" s="107"/>
      <c r="R42" s="107"/>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209"/>
      <c r="B43" s="135"/>
      <c r="C43" s="135"/>
      <c r="D43" s="135"/>
      <c r="E43" s="135"/>
      <c r="F43" s="135"/>
      <c r="G43" s="135"/>
      <c r="H43" s="135"/>
      <c r="I43" s="135"/>
      <c r="J43" s="135"/>
      <c r="K43" s="135"/>
      <c r="L43" s="135"/>
      <c r="M43" s="135"/>
      <c r="N43" s="135"/>
      <c r="O43" s="24"/>
      <c r="P43" s="113"/>
      <c r="Q43" s="107"/>
      <c r="R43" s="107"/>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210"/>
      <c r="B44" s="136"/>
      <c r="C44" s="136"/>
      <c r="D44" s="136"/>
      <c r="E44" s="136"/>
      <c r="F44" s="136"/>
      <c r="G44" s="136"/>
      <c r="H44" s="136"/>
      <c r="I44" s="136"/>
      <c r="J44" s="136"/>
      <c r="K44" s="136"/>
      <c r="L44" s="136"/>
      <c r="M44" s="136"/>
      <c r="N44" s="136"/>
      <c r="O44" s="24"/>
      <c r="P44" s="24"/>
      <c r="Q44" s="24"/>
      <c r="R44" s="24"/>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211"/>
      <c r="B45" s="137"/>
      <c r="C45" s="137"/>
      <c r="D45" s="137"/>
      <c r="E45" s="137"/>
      <c r="F45" s="137"/>
      <c r="G45" s="137"/>
      <c r="H45" s="137"/>
      <c r="I45" s="137"/>
      <c r="J45" s="137"/>
      <c r="K45" s="137"/>
      <c r="L45" s="137"/>
      <c r="M45" s="137"/>
      <c r="N45" s="137"/>
      <c r="O45" s="24"/>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c r="A46" s="59"/>
      <c r="B46" s="96"/>
      <c r="C46" s="96"/>
      <c r="D46" s="96"/>
      <c r="E46" s="96"/>
      <c r="F46" s="96"/>
      <c r="G46" s="96"/>
      <c r="H46" s="96"/>
      <c r="I46" s="96"/>
      <c r="J46" s="96"/>
      <c r="K46" s="96"/>
      <c r="L46" s="96"/>
      <c r="M46" s="96"/>
      <c r="N46" s="96"/>
      <c r="O46" s="96"/>
      <c r="Q46" s="24"/>
      <c r="R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43" s="24" customFormat="1">
      <c r="B47" s="191"/>
      <c r="C47" s="47"/>
      <c r="D47" s="47"/>
      <c r="E47" s="47"/>
      <c r="F47" s="47"/>
      <c r="G47" s="47"/>
      <c r="H47" s="47"/>
      <c r="I47" s="47"/>
      <c r="J47" s="47"/>
      <c r="K47" s="47"/>
      <c r="L47" s="47"/>
      <c r="M47" s="47"/>
      <c r="N47" s="47"/>
      <c r="O47" s="47"/>
      <c r="AC47" s="158"/>
      <c r="AD47" s="159"/>
      <c r="AE47" s="159"/>
      <c r="AF47" s="159"/>
      <c r="AG47" s="159"/>
      <c r="AH47" s="159"/>
      <c r="AI47" s="159"/>
      <c r="AJ47" s="159"/>
      <c r="AK47" s="159"/>
      <c r="AL47" s="159"/>
      <c r="AM47" s="159"/>
      <c r="AN47" s="159"/>
      <c r="AO47" s="159"/>
      <c r="AP47" s="159"/>
    </row>
    <row r="48" spans="1:43" s="24" customFormat="1">
      <c r="A48" s="92"/>
      <c r="B48" s="191"/>
      <c r="C48" s="47"/>
      <c r="D48" s="47"/>
      <c r="E48" s="47"/>
      <c r="F48" s="47"/>
      <c r="G48" s="47"/>
      <c r="H48" s="47"/>
      <c r="I48" s="47"/>
      <c r="J48" s="47"/>
      <c r="K48" s="47"/>
      <c r="L48" s="47"/>
      <c r="M48" s="47"/>
      <c r="N48" s="47"/>
      <c r="O48" s="47"/>
      <c r="AA48" s="156"/>
      <c r="AB48" s="157"/>
      <c r="AC48" s="158"/>
      <c r="AD48" s="159"/>
      <c r="AE48" s="159"/>
      <c r="AF48" s="159"/>
      <c r="AG48" s="159"/>
      <c r="AH48" s="159"/>
      <c r="AI48" s="159"/>
      <c r="AJ48" s="159"/>
      <c r="AK48" s="159"/>
      <c r="AL48" s="159"/>
      <c r="AM48" s="159"/>
      <c r="AN48" s="159"/>
      <c r="AO48" s="159"/>
      <c r="AP48" s="159"/>
    </row>
    <row r="49" spans="1:42" s="24" customFormat="1">
      <c r="B49" s="96"/>
      <c r="C49" s="47"/>
      <c r="D49" s="47"/>
      <c r="E49" s="47"/>
      <c r="F49" s="47"/>
      <c r="G49" s="47"/>
      <c r="H49" s="47"/>
      <c r="I49" s="47"/>
      <c r="J49" s="47"/>
      <c r="K49" s="47"/>
      <c r="L49" s="47"/>
      <c r="M49" s="47"/>
      <c r="N49" s="47"/>
      <c r="O49" s="47"/>
      <c r="X49" s="30"/>
      <c r="Y49" s="160"/>
      <c r="Z49" s="23"/>
      <c r="AA49" s="156"/>
      <c r="AB49" s="157"/>
      <c r="AC49" s="158"/>
      <c r="AD49" s="159"/>
      <c r="AE49" s="159"/>
      <c r="AF49" s="159"/>
      <c r="AG49" s="159"/>
      <c r="AH49" s="159"/>
      <c r="AI49" s="159"/>
      <c r="AJ49" s="159"/>
      <c r="AK49" s="159"/>
      <c r="AL49" s="159"/>
      <c r="AM49" s="159"/>
      <c r="AN49" s="159"/>
      <c r="AO49" s="159"/>
      <c r="AP49" s="159"/>
    </row>
    <row r="50" spans="1:42" s="59" customFormat="1">
      <c r="N50" s="192"/>
      <c r="O50" s="192"/>
      <c r="W50" s="24"/>
      <c r="X50" s="24"/>
      <c r="Y50" s="24"/>
      <c r="Z50" s="24"/>
      <c r="AA50" s="156"/>
      <c r="AB50" s="157"/>
      <c r="AC50" s="158"/>
      <c r="AD50" s="159"/>
      <c r="AE50" s="159"/>
      <c r="AF50" s="159"/>
      <c r="AG50" s="159"/>
      <c r="AH50" s="159"/>
      <c r="AI50" s="159"/>
      <c r="AJ50" s="159"/>
      <c r="AK50" s="159"/>
      <c r="AL50" s="159"/>
      <c r="AM50" s="159"/>
      <c r="AN50" s="159"/>
      <c r="AO50" s="159"/>
      <c r="AP50" s="159"/>
    </row>
    <row r="51" spans="1:42" s="24" customFormat="1">
      <c r="A51" s="158"/>
      <c r="C51" s="96"/>
      <c r="D51" s="96"/>
      <c r="E51" s="96"/>
      <c r="F51" s="96"/>
      <c r="G51" s="96"/>
      <c r="H51" s="96"/>
      <c r="I51" s="96"/>
      <c r="J51" s="96"/>
      <c r="K51" s="96"/>
      <c r="L51" s="96"/>
      <c r="M51" s="96"/>
      <c r="N51" s="96"/>
      <c r="O51" s="96"/>
      <c r="Q51" s="23"/>
      <c r="AA51" s="156"/>
      <c r="AB51" s="157"/>
      <c r="AC51" s="158"/>
      <c r="AD51" s="159"/>
      <c r="AE51" s="159"/>
      <c r="AF51" s="159"/>
      <c r="AG51" s="159"/>
      <c r="AH51" s="159"/>
      <c r="AI51" s="159"/>
      <c r="AJ51" s="159"/>
      <c r="AK51" s="159"/>
      <c r="AL51" s="159"/>
      <c r="AM51" s="159"/>
      <c r="AN51" s="159"/>
      <c r="AO51" s="159"/>
      <c r="AP51" s="159"/>
    </row>
    <row r="52" spans="1:42" s="24" customFormat="1">
      <c r="A52" s="158"/>
      <c r="B52" s="97"/>
      <c r="C52" s="97"/>
      <c r="D52" s="97"/>
      <c r="E52" s="97"/>
      <c r="F52" s="97"/>
      <c r="G52" s="97"/>
      <c r="H52" s="97"/>
      <c r="I52" s="97"/>
      <c r="J52" s="97"/>
      <c r="K52" s="97"/>
      <c r="L52" s="97"/>
      <c r="M52" s="97"/>
      <c r="N52" s="97"/>
      <c r="O52" s="97"/>
      <c r="P52" s="66"/>
      <c r="AA52" s="156"/>
      <c r="AB52" s="157"/>
      <c r="AC52" s="158"/>
      <c r="AD52" s="159"/>
      <c r="AE52" s="159"/>
      <c r="AF52" s="159"/>
      <c r="AG52" s="159"/>
      <c r="AH52" s="159"/>
      <c r="AI52" s="159"/>
      <c r="AJ52" s="159"/>
      <c r="AK52" s="159"/>
      <c r="AL52" s="159"/>
      <c r="AM52" s="159"/>
      <c r="AN52" s="159"/>
      <c r="AO52" s="159"/>
      <c r="AP52" s="159"/>
    </row>
    <row r="53" spans="1:42" s="24" customFormat="1">
      <c r="A53" s="158"/>
      <c r="B53" s="97"/>
      <c r="C53" s="97"/>
      <c r="D53" s="97"/>
      <c r="E53" s="97"/>
      <c r="F53" s="97"/>
      <c r="G53" s="97"/>
      <c r="H53" s="97"/>
      <c r="I53" s="97"/>
      <c r="J53" s="97"/>
      <c r="K53" s="97"/>
      <c r="L53" s="97"/>
      <c r="M53" s="97"/>
      <c r="N53" s="97"/>
      <c r="O53" s="97"/>
      <c r="P53" s="66"/>
      <c r="AA53" s="156"/>
      <c r="AB53" s="157"/>
    </row>
    <row r="54" spans="1:42" s="24" customFormat="1">
      <c r="A54" s="158"/>
      <c r="B54" s="97"/>
      <c r="C54" s="97"/>
      <c r="D54" s="97"/>
      <c r="E54" s="97"/>
      <c r="F54" s="97"/>
      <c r="G54" s="97"/>
      <c r="H54" s="97"/>
      <c r="I54" s="97"/>
      <c r="J54" s="97"/>
      <c r="K54" s="97"/>
      <c r="L54" s="97"/>
      <c r="M54" s="97"/>
      <c r="N54" s="97"/>
      <c r="O54" s="97"/>
      <c r="P54" s="66"/>
      <c r="AA54" s="156"/>
      <c r="AB54" s="157"/>
      <c r="AD54" s="38"/>
      <c r="AE54" s="38"/>
      <c r="AF54" s="38"/>
      <c r="AG54" s="38"/>
      <c r="AH54" s="38"/>
      <c r="AI54" s="38"/>
      <c r="AJ54" s="38"/>
      <c r="AK54" s="38"/>
      <c r="AL54" s="38"/>
      <c r="AM54" s="38"/>
      <c r="AN54" s="38"/>
      <c r="AO54" s="38"/>
      <c r="AP54" s="38"/>
    </row>
    <row r="55" spans="1:42" s="24" customFormat="1">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c r="A56" s="158"/>
      <c r="B56" s="96"/>
      <c r="C56" s="96"/>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c r="A57" s="158"/>
      <c r="B57" s="97"/>
      <c r="C57" s="97"/>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c r="A58" s="158"/>
      <c r="B58" s="97"/>
      <c r="C58" s="193"/>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c r="A59" s="158"/>
      <c r="B59" s="97"/>
      <c r="C59" s="97"/>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c r="A60" s="158"/>
      <c r="B60" s="97"/>
      <c r="C60" s="193"/>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c r="A61" s="158"/>
      <c r="B61" s="97"/>
      <c r="C61" s="97"/>
      <c r="D61" s="97"/>
      <c r="E61" s="97"/>
      <c r="F61" s="97"/>
      <c r="G61" s="97"/>
      <c r="H61" s="97"/>
      <c r="I61" s="97"/>
      <c r="J61" s="97"/>
      <c r="K61" s="97"/>
      <c r="L61" s="97"/>
      <c r="M61" s="97"/>
      <c r="N61" s="97"/>
      <c r="O61" s="97"/>
      <c r="P61" s="66"/>
      <c r="AD61" s="38"/>
      <c r="AE61" s="38"/>
      <c r="AF61" s="38"/>
      <c r="AG61" s="38"/>
      <c r="AH61" s="38"/>
      <c r="AI61" s="38"/>
      <c r="AJ61" s="38"/>
      <c r="AK61" s="38"/>
      <c r="AL61" s="38"/>
      <c r="AM61" s="38"/>
      <c r="AN61" s="38"/>
      <c r="AO61" s="38"/>
      <c r="AP61" s="38"/>
    </row>
    <row r="62" spans="1:42" s="24" customFormat="1">
      <c r="A62" s="158"/>
      <c r="B62" s="97"/>
      <c r="C62" s="193"/>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c r="A63" s="158"/>
      <c r="B63" s="97"/>
      <c r="C63" s="193"/>
      <c r="D63" s="47"/>
      <c r="E63" s="4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c r="A64" s="158"/>
      <c r="B64" s="97"/>
      <c r="C64" s="97"/>
      <c r="D64" s="97"/>
      <c r="E64" s="193"/>
      <c r="F64" s="193"/>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c r="A65" s="158"/>
      <c r="B65" s="47"/>
      <c r="C65" s="47"/>
      <c r="D65" s="194"/>
      <c r="P65" s="66"/>
      <c r="AD65" s="38"/>
      <c r="AE65" s="38"/>
      <c r="AF65" s="38"/>
      <c r="AG65" s="38"/>
      <c r="AH65" s="38"/>
      <c r="AI65" s="38"/>
      <c r="AJ65" s="38"/>
      <c r="AK65" s="38"/>
      <c r="AL65" s="38"/>
      <c r="AM65" s="38"/>
      <c r="AN65" s="38"/>
      <c r="AO65" s="38"/>
      <c r="AP65" s="38"/>
    </row>
    <row r="66" spans="1:42" s="24" customFormat="1">
      <c r="A66" s="92"/>
      <c r="B66" s="191"/>
      <c r="C66" s="47"/>
      <c r="D66" s="47"/>
      <c r="E66" s="47"/>
      <c r="F66" s="47"/>
      <c r="G66" s="47"/>
      <c r="H66" s="47"/>
      <c r="I66" s="47"/>
      <c r="J66" s="47"/>
      <c r="K66" s="47"/>
      <c r="L66" s="47"/>
      <c r="M66" s="47"/>
      <c r="N66" s="47"/>
      <c r="O66" s="96"/>
      <c r="AD66" s="38"/>
      <c r="AE66" s="38"/>
      <c r="AF66" s="38"/>
      <c r="AG66" s="38"/>
      <c r="AH66" s="38"/>
      <c r="AI66" s="38"/>
      <c r="AJ66" s="38"/>
      <c r="AK66" s="38"/>
      <c r="AL66" s="38"/>
      <c r="AM66" s="38"/>
      <c r="AN66" s="38"/>
      <c r="AO66" s="38"/>
      <c r="AP66" s="38"/>
    </row>
    <row r="67" spans="1:42" s="24" customFormat="1">
      <c r="A67" s="195"/>
      <c r="B67" s="96"/>
      <c r="C67" s="47"/>
      <c r="D67" s="47"/>
      <c r="E67" s="47"/>
      <c r="F67" s="47"/>
      <c r="G67" s="47"/>
      <c r="H67" s="47"/>
      <c r="I67" s="47"/>
      <c r="J67" s="47"/>
      <c r="K67" s="47"/>
      <c r="L67" s="47"/>
      <c r="M67" s="47"/>
      <c r="N67" s="47"/>
      <c r="O67" s="96"/>
      <c r="AC67" s="59"/>
      <c r="AD67" s="92"/>
      <c r="AE67" s="96"/>
      <c r="AF67" s="96"/>
      <c r="AG67" s="96"/>
      <c r="AH67" s="96"/>
      <c r="AI67" s="96"/>
      <c r="AJ67" s="96"/>
      <c r="AK67" s="96"/>
      <c r="AL67" s="96"/>
      <c r="AM67" s="96"/>
      <c r="AN67" s="96"/>
      <c r="AO67" s="96"/>
      <c r="AP67" s="96"/>
    </row>
    <row r="68" spans="1:42" s="24" customFormat="1">
      <c r="A68" s="59"/>
      <c r="B68" s="96"/>
      <c r="C68" s="96"/>
      <c r="D68" s="96"/>
      <c r="E68" s="96"/>
      <c r="F68" s="96"/>
      <c r="G68" s="96"/>
      <c r="H68" s="96"/>
      <c r="I68" s="96"/>
      <c r="J68" s="96"/>
      <c r="K68" s="96"/>
      <c r="L68" s="96"/>
      <c r="M68" s="96"/>
      <c r="N68" s="96"/>
      <c r="O68" s="96"/>
      <c r="AC68" s="158"/>
      <c r="AD68" s="97"/>
      <c r="AE68" s="97"/>
      <c r="AF68" s="97"/>
      <c r="AG68" s="97"/>
      <c r="AH68" s="97"/>
      <c r="AI68" s="97"/>
      <c r="AJ68" s="97"/>
      <c r="AK68" s="97"/>
      <c r="AL68" s="97"/>
      <c r="AM68" s="97"/>
      <c r="AN68" s="97"/>
      <c r="AO68" s="97"/>
      <c r="AP68" s="97"/>
    </row>
    <row r="69" spans="1:42" s="24" customFormat="1">
      <c r="A69" s="158"/>
      <c r="B69" s="1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c r="A70" s="158"/>
      <c r="B70" s="97"/>
      <c r="C70" s="97"/>
      <c r="D70" s="97"/>
      <c r="E70" s="97"/>
      <c r="F70" s="97"/>
      <c r="G70" s="97"/>
      <c r="H70" s="97"/>
      <c r="I70" s="97"/>
      <c r="J70" s="97"/>
      <c r="K70" s="97"/>
      <c r="L70" s="97"/>
      <c r="M70" s="97"/>
      <c r="N70" s="97"/>
      <c r="O70" s="97"/>
      <c r="P70" s="66"/>
      <c r="AC70" s="158"/>
      <c r="AD70" s="97"/>
      <c r="AE70" s="97"/>
      <c r="AF70" s="97"/>
      <c r="AG70" s="97"/>
      <c r="AH70" s="97"/>
      <c r="AI70" s="97"/>
      <c r="AJ70" s="97"/>
      <c r="AK70" s="97"/>
      <c r="AL70" s="97"/>
      <c r="AM70" s="97"/>
      <c r="AN70" s="97"/>
      <c r="AO70" s="97"/>
      <c r="AP70" s="97"/>
    </row>
    <row r="71" spans="1:42" s="24" customFormat="1">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29" s="24" customFormat="1">
      <c r="A81" s="158"/>
      <c r="B81" s="97"/>
      <c r="C81" s="97"/>
      <c r="D81" s="97"/>
      <c r="E81" s="97"/>
      <c r="F81" s="97"/>
      <c r="G81" s="97"/>
      <c r="H81" s="97"/>
      <c r="I81" s="97"/>
      <c r="J81" s="97"/>
      <c r="K81" s="97"/>
      <c r="L81" s="97"/>
      <c r="M81" s="97"/>
      <c r="N81" s="97"/>
      <c r="O81" s="97"/>
      <c r="P81" s="66"/>
      <c r="AC81" s="158"/>
    </row>
    <row r="82" spans="1:29" s="24" customFormat="1">
      <c r="A82" s="158"/>
      <c r="B82" s="97"/>
      <c r="C82" s="97"/>
      <c r="D82" s="97"/>
      <c r="E82" s="97"/>
      <c r="F82" s="97"/>
      <c r="G82" s="97"/>
      <c r="H82" s="97"/>
      <c r="I82" s="97"/>
      <c r="J82" s="97"/>
      <c r="K82" s="97"/>
      <c r="L82" s="97"/>
      <c r="M82" s="97"/>
      <c r="N82" s="97"/>
      <c r="O82" s="97"/>
      <c r="P82" s="66"/>
    </row>
    <row r="83" spans="1:29" s="24" customFormat="1">
      <c r="A83" s="158"/>
      <c r="B83" s="97"/>
      <c r="C83" s="97"/>
      <c r="D83" s="97"/>
      <c r="E83" s="97"/>
      <c r="F83" s="97"/>
      <c r="G83" s="97"/>
      <c r="H83" s="97"/>
      <c r="I83" s="97"/>
      <c r="J83" s="97"/>
      <c r="K83" s="97"/>
      <c r="L83" s="97"/>
      <c r="M83" s="97"/>
      <c r="N83" s="97"/>
      <c r="O83" s="97"/>
      <c r="P83" s="66"/>
    </row>
    <row r="84" spans="1:29" s="24" customFormat="1">
      <c r="B84" s="197"/>
      <c r="C84" s="197"/>
      <c r="D84" s="197"/>
      <c r="E84" s="197"/>
      <c r="F84" s="197"/>
      <c r="G84" s="66"/>
      <c r="H84" s="66"/>
      <c r="I84" s="66"/>
      <c r="J84" s="66"/>
      <c r="K84" s="66"/>
      <c r="L84" s="66"/>
      <c r="M84" s="66"/>
      <c r="N84" s="66"/>
      <c r="O84" s="66"/>
      <c r="P84" s="66"/>
    </row>
    <row r="85" spans="1:29" s="24" customFormat="1">
      <c r="A85" s="92"/>
      <c r="B85" s="191"/>
      <c r="C85" s="47"/>
      <c r="D85" s="47"/>
      <c r="E85" s="47"/>
      <c r="F85" s="47"/>
      <c r="G85" s="47"/>
      <c r="H85" s="47"/>
      <c r="I85" s="47"/>
      <c r="J85" s="47"/>
      <c r="K85" s="47"/>
      <c r="L85" s="47"/>
      <c r="M85" s="47"/>
      <c r="N85" s="47"/>
      <c r="O85" s="96"/>
    </row>
    <row r="86" spans="1:29" s="24" customFormat="1">
      <c r="A86" s="92"/>
      <c r="B86" s="96"/>
      <c r="C86" s="47"/>
      <c r="D86" s="47"/>
      <c r="E86" s="47"/>
      <c r="F86" s="47"/>
      <c r="G86" s="47"/>
      <c r="H86" s="47"/>
      <c r="I86" s="47"/>
      <c r="J86" s="47"/>
      <c r="K86" s="47"/>
      <c r="L86" s="47"/>
      <c r="M86" s="47"/>
      <c r="N86" s="47"/>
      <c r="O86" s="96"/>
    </row>
    <row r="87" spans="1:29" s="24" customFormat="1">
      <c r="A87" s="59"/>
      <c r="B87" s="96"/>
      <c r="C87" s="96"/>
      <c r="D87" s="96"/>
      <c r="E87" s="96"/>
      <c r="F87" s="96"/>
      <c r="G87" s="96"/>
      <c r="H87" s="96"/>
      <c r="I87" s="96"/>
      <c r="J87" s="96"/>
      <c r="K87" s="96"/>
      <c r="L87" s="96"/>
      <c r="M87" s="96"/>
      <c r="N87" s="96"/>
      <c r="O87" s="96"/>
    </row>
    <row r="88" spans="1:29" s="24" customFormat="1">
      <c r="A88" s="158"/>
      <c r="B88" s="196"/>
      <c r="C88" s="96"/>
      <c r="D88" s="96"/>
      <c r="E88" s="96"/>
      <c r="F88" s="96"/>
      <c r="G88" s="96"/>
      <c r="H88" s="96"/>
      <c r="I88" s="96"/>
      <c r="J88" s="96"/>
      <c r="K88" s="96"/>
      <c r="L88" s="96"/>
      <c r="M88" s="96"/>
      <c r="N88" s="96"/>
      <c r="O88" s="96"/>
    </row>
    <row r="89" spans="1:29" s="24" customFormat="1">
      <c r="A89" s="158"/>
      <c r="B89" s="97"/>
      <c r="C89" s="97"/>
      <c r="D89" s="97"/>
      <c r="E89" s="97"/>
      <c r="F89" s="97"/>
      <c r="G89" s="97"/>
      <c r="H89" s="97"/>
      <c r="I89" s="97"/>
      <c r="J89" s="97"/>
      <c r="K89" s="97"/>
      <c r="L89" s="97"/>
      <c r="M89" s="97"/>
      <c r="N89" s="97"/>
      <c r="O89" s="97"/>
      <c r="P89" s="66"/>
    </row>
    <row r="90" spans="1:29" s="24" customFormat="1">
      <c r="A90" s="158"/>
      <c r="B90" s="97"/>
      <c r="C90" s="97"/>
      <c r="D90" s="97"/>
      <c r="E90" s="97"/>
      <c r="F90" s="97"/>
      <c r="G90" s="97"/>
      <c r="H90" s="97"/>
      <c r="I90" s="97"/>
      <c r="J90" s="97"/>
      <c r="K90" s="97"/>
      <c r="L90" s="97"/>
      <c r="M90" s="97"/>
      <c r="N90" s="97"/>
      <c r="O90" s="97"/>
      <c r="P90" s="66"/>
    </row>
    <row r="91" spans="1:29" s="24" customFormat="1">
      <c r="A91" s="158"/>
      <c r="B91" s="97"/>
      <c r="C91" s="97"/>
      <c r="D91" s="97"/>
      <c r="E91" s="97"/>
      <c r="F91" s="97"/>
      <c r="G91" s="97"/>
      <c r="H91" s="97"/>
      <c r="I91" s="97"/>
      <c r="J91" s="97"/>
      <c r="K91" s="97"/>
      <c r="L91" s="97"/>
      <c r="M91" s="97"/>
      <c r="N91" s="97"/>
      <c r="O91" s="97"/>
      <c r="P91" s="66"/>
    </row>
    <row r="92" spans="1:29" s="24" customFormat="1">
      <c r="A92" s="158"/>
      <c r="B92" s="97"/>
      <c r="C92" s="97"/>
      <c r="D92" s="97"/>
      <c r="E92" s="97"/>
      <c r="F92" s="97"/>
      <c r="G92" s="97"/>
      <c r="H92" s="97"/>
      <c r="I92" s="97"/>
      <c r="J92" s="97"/>
      <c r="K92" s="97"/>
      <c r="L92" s="97"/>
      <c r="M92" s="97"/>
      <c r="N92" s="97"/>
      <c r="O92" s="97"/>
      <c r="P92" s="66"/>
    </row>
    <row r="93" spans="1:29" s="24" customFormat="1">
      <c r="A93" s="158"/>
      <c r="B93" s="97"/>
      <c r="C93" s="97"/>
      <c r="D93" s="97"/>
      <c r="E93" s="97"/>
      <c r="F93" s="97"/>
      <c r="G93" s="97"/>
      <c r="H93" s="97"/>
      <c r="I93" s="97"/>
      <c r="J93" s="97"/>
      <c r="K93" s="97"/>
      <c r="L93" s="97"/>
      <c r="M93" s="97"/>
      <c r="N93" s="97"/>
      <c r="O93" s="97"/>
      <c r="P93" s="66"/>
    </row>
    <row r="94" spans="1:29" s="24" customFormat="1">
      <c r="A94" s="158"/>
      <c r="B94" s="97"/>
      <c r="C94" s="97"/>
      <c r="D94" s="97"/>
      <c r="E94" s="97"/>
      <c r="F94" s="97"/>
      <c r="G94" s="97"/>
      <c r="H94" s="97"/>
      <c r="I94" s="97"/>
      <c r="J94" s="97"/>
      <c r="K94" s="97"/>
      <c r="L94" s="97"/>
      <c r="M94" s="97"/>
      <c r="N94" s="97"/>
      <c r="O94" s="97"/>
      <c r="P94" s="66"/>
    </row>
    <row r="95" spans="1:29" s="24" customFormat="1">
      <c r="A95" s="158"/>
      <c r="B95" s="97"/>
      <c r="C95" s="97"/>
      <c r="D95" s="97"/>
      <c r="E95" s="97"/>
      <c r="F95" s="97"/>
      <c r="G95" s="97"/>
      <c r="H95" s="97"/>
      <c r="I95" s="97"/>
      <c r="J95" s="97"/>
      <c r="K95" s="97"/>
      <c r="L95" s="97"/>
      <c r="M95" s="97"/>
      <c r="N95" s="97"/>
      <c r="O95" s="97"/>
      <c r="P95" s="66"/>
    </row>
    <row r="96" spans="1:29" s="24" customFormat="1">
      <c r="A96" s="158"/>
      <c r="B96" s="97"/>
      <c r="C96" s="97"/>
      <c r="D96" s="97"/>
      <c r="E96" s="97"/>
      <c r="F96" s="97"/>
      <c r="G96" s="97"/>
      <c r="H96" s="97"/>
      <c r="I96" s="97"/>
      <c r="J96" s="97"/>
      <c r="K96" s="97"/>
      <c r="L96" s="97"/>
      <c r="M96" s="97"/>
      <c r="N96" s="97"/>
      <c r="O96" s="97"/>
      <c r="P96" s="66"/>
    </row>
    <row r="97" spans="1:16" s="24" customFormat="1">
      <c r="A97" s="158"/>
      <c r="B97" s="97"/>
      <c r="C97" s="97"/>
      <c r="D97" s="97"/>
      <c r="E97" s="97"/>
      <c r="F97" s="97"/>
      <c r="G97" s="97"/>
      <c r="H97" s="97"/>
      <c r="I97" s="97"/>
      <c r="J97" s="97"/>
      <c r="K97" s="97"/>
      <c r="L97" s="97"/>
      <c r="M97" s="97"/>
      <c r="N97" s="97"/>
      <c r="O97" s="97"/>
      <c r="P97" s="66"/>
    </row>
    <row r="98" spans="1:16" s="24" customFormat="1">
      <c r="A98" s="158"/>
      <c r="B98" s="97"/>
      <c r="C98" s="97"/>
      <c r="D98" s="97"/>
      <c r="E98" s="97"/>
      <c r="F98" s="97"/>
      <c r="G98" s="97"/>
      <c r="H98" s="97"/>
      <c r="I98" s="97"/>
      <c r="J98" s="97"/>
      <c r="K98" s="97"/>
      <c r="L98" s="97"/>
      <c r="M98" s="97"/>
      <c r="N98" s="97"/>
      <c r="O98" s="97"/>
      <c r="P98" s="66"/>
    </row>
    <row r="99" spans="1:16" s="24" customFormat="1">
      <c r="A99" s="158"/>
      <c r="B99" s="97"/>
      <c r="C99" s="97"/>
      <c r="D99" s="97"/>
      <c r="E99" s="97"/>
      <c r="F99" s="97"/>
      <c r="G99" s="97"/>
      <c r="H99" s="97"/>
      <c r="I99" s="97"/>
      <c r="J99" s="97"/>
      <c r="K99" s="97"/>
      <c r="L99" s="97"/>
      <c r="M99" s="97"/>
      <c r="N99" s="97"/>
      <c r="O99" s="97"/>
      <c r="P99" s="66"/>
    </row>
    <row r="100" spans="1:16" s="24" customFormat="1">
      <c r="A100" s="158"/>
      <c r="B100" s="97"/>
      <c r="C100" s="97"/>
      <c r="D100" s="97"/>
      <c r="E100" s="97"/>
      <c r="F100" s="97"/>
      <c r="G100" s="97"/>
      <c r="H100" s="97"/>
      <c r="I100" s="97"/>
      <c r="J100" s="97"/>
      <c r="K100" s="97"/>
      <c r="L100" s="97"/>
      <c r="M100" s="97"/>
      <c r="N100" s="97"/>
      <c r="O100" s="97"/>
      <c r="P100" s="66"/>
    </row>
    <row r="101" spans="1:16" s="24" customFormat="1">
      <c r="A101" s="158"/>
      <c r="B101" s="97"/>
      <c r="C101" s="97"/>
      <c r="D101" s="97"/>
      <c r="E101" s="97"/>
      <c r="F101" s="97"/>
      <c r="G101" s="97"/>
      <c r="H101" s="97"/>
      <c r="I101" s="97"/>
      <c r="J101" s="97"/>
      <c r="K101" s="97"/>
      <c r="L101" s="97"/>
      <c r="M101" s="97"/>
      <c r="N101" s="97"/>
      <c r="O101" s="97"/>
      <c r="P101" s="66"/>
    </row>
    <row r="102" spans="1:16" s="24" customFormat="1">
      <c r="P102" s="66"/>
    </row>
    <row r="103" spans="1:16" s="24" customFormat="1">
      <c r="A103" s="92"/>
    </row>
    <row r="104" spans="1:16" s="24" customFormat="1">
      <c r="B104" s="96"/>
      <c r="C104" s="47"/>
      <c r="D104" s="47"/>
      <c r="E104" s="47"/>
      <c r="F104" s="47"/>
      <c r="G104" s="47"/>
      <c r="H104" s="47"/>
      <c r="I104" s="47"/>
      <c r="J104" s="47"/>
      <c r="K104" s="47"/>
      <c r="L104" s="47"/>
      <c r="M104" s="47"/>
      <c r="N104" s="47"/>
      <c r="O104" s="96"/>
    </row>
    <row r="105" spans="1:16" s="24" customFormat="1">
      <c r="A105" s="59"/>
      <c r="B105" s="96"/>
      <c r="C105" s="96"/>
      <c r="D105" s="96"/>
      <c r="E105" s="96"/>
      <c r="F105" s="96"/>
      <c r="G105" s="96"/>
      <c r="H105" s="96"/>
      <c r="I105" s="96"/>
      <c r="J105" s="96"/>
      <c r="K105" s="96"/>
      <c r="L105" s="96"/>
      <c r="M105" s="96"/>
      <c r="N105" s="96"/>
      <c r="O105" s="96"/>
    </row>
    <row r="106" spans="1:16" s="24" customFormat="1">
      <c r="A106" s="158"/>
      <c r="B106" s="196"/>
      <c r="C106" s="96"/>
      <c r="D106" s="96"/>
      <c r="E106" s="96"/>
      <c r="F106" s="96"/>
      <c r="G106" s="96"/>
      <c r="H106" s="96"/>
      <c r="I106" s="96"/>
      <c r="J106" s="96"/>
      <c r="K106" s="96"/>
      <c r="L106" s="96"/>
      <c r="M106" s="96"/>
      <c r="N106" s="96"/>
      <c r="O106" s="96"/>
    </row>
    <row r="107" spans="1:16" s="24" customFormat="1">
      <c r="A107" s="158"/>
      <c r="B107" s="97"/>
      <c r="C107" s="96"/>
      <c r="D107" s="96"/>
      <c r="E107" s="96"/>
      <c r="F107" s="96"/>
      <c r="G107" s="96"/>
      <c r="H107" s="96"/>
      <c r="I107" s="96"/>
      <c r="J107" s="96"/>
      <c r="K107" s="96"/>
      <c r="L107" s="96"/>
      <c r="M107" s="96"/>
      <c r="N107" s="96"/>
      <c r="O107" s="96"/>
    </row>
    <row r="108" spans="1:16" s="24" customFormat="1">
      <c r="A108" s="158"/>
      <c r="B108" s="97"/>
      <c r="C108" s="97"/>
      <c r="D108" s="97"/>
      <c r="E108" s="97"/>
      <c r="F108" s="97"/>
      <c r="G108" s="97"/>
      <c r="H108" s="97"/>
      <c r="I108" s="97"/>
      <c r="J108" s="97"/>
      <c r="K108" s="97"/>
      <c r="L108" s="97"/>
      <c r="M108" s="97"/>
      <c r="N108" s="97"/>
      <c r="O108" s="97"/>
      <c r="P108" s="66"/>
    </row>
    <row r="109" spans="1:16" s="24" customFormat="1">
      <c r="A109" s="158"/>
      <c r="B109" s="97"/>
      <c r="C109" s="97"/>
      <c r="D109" s="97"/>
      <c r="E109" s="97"/>
      <c r="F109" s="97"/>
      <c r="G109" s="97"/>
      <c r="H109" s="97"/>
      <c r="I109" s="97"/>
      <c r="J109" s="97"/>
      <c r="K109" s="97"/>
      <c r="L109" s="97"/>
      <c r="M109" s="97"/>
      <c r="N109" s="97"/>
      <c r="O109" s="97"/>
      <c r="P109" s="66"/>
    </row>
    <row r="110" spans="1:16" s="24" customFormat="1">
      <c r="A110" s="158"/>
      <c r="B110" s="97"/>
      <c r="C110" s="97"/>
      <c r="D110" s="97"/>
      <c r="E110" s="97"/>
      <c r="F110" s="97"/>
      <c r="G110" s="97"/>
      <c r="H110" s="97"/>
      <c r="I110" s="97"/>
      <c r="J110" s="97"/>
      <c r="K110" s="97"/>
      <c r="L110" s="97"/>
      <c r="M110" s="97"/>
      <c r="N110" s="97"/>
      <c r="O110" s="97"/>
      <c r="P110" s="66"/>
    </row>
    <row r="111" spans="1:16" s="24" customFormat="1">
      <c r="A111" s="158"/>
      <c r="B111" s="97"/>
      <c r="C111" s="97"/>
      <c r="D111" s="97"/>
      <c r="E111" s="97"/>
      <c r="F111" s="97"/>
      <c r="G111" s="97"/>
      <c r="H111" s="97"/>
      <c r="I111" s="97"/>
      <c r="J111" s="97"/>
      <c r="K111" s="97"/>
      <c r="L111" s="97"/>
      <c r="M111" s="97"/>
      <c r="N111" s="97"/>
      <c r="O111" s="97"/>
      <c r="P111" s="66"/>
    </row>
    <row r="112" spans="1:16" s="24" customFormat="1">
      <c r="A112" s="158"/>
      <c r="B112" s="97"/>
      <c r="C112" s="97"/>
      <c r="D112" s="97"/>
      <c r="E112" s="97"/>
      <c r="F112" s="97"/>
      <c r="G112" s="97"/>
      <c r="H112" s="97"/>
      <c r="I112" s="97"/>
      <c r="J112" s="97"/>
      <c r="K112" s="97"/>
      <c r="L112" s="97"/>
      <c r="M112" s="97"/>
      <c r="N112" s="97"/>
      <c r="O112" s="97"/>
      <c r="P112" s="66"/>
    </row>
    <row r="113" spans="1:16" s="24" customFormat="1">
      <c r="A113" s="158"/>
      <c r="B113" s="97"/>
      <c r="C113" s="97"/>
      <c r="D113" s="97"/>
      <c r="E113" s="97"/>
      <c r="F113" s="97"/>
      <c r="G113" s="97"/>
      <c r="H113" s="97"/>
      <c r="I113" s="97"/>
      <c r="J113" s="97"/>
      <c r="K113" s="97"/>
      <c r="L113" s="97"/>
      <c r="M113" s="97"/>
      <c r="N113" s="97"/>
      <c r="O113" s="97"/>
      <c r="P113" s="66"/>
    </row>
    <row r="114" spans="1:16" s="24" customFormat="1">
      <c r="A114" s="158"/>
      <c r="B114" s="97"/>
      <c r="C114" s="97"/>
      <c r="D114" s="97"/>
      <c r="E114" s="97"/>
      <c r="F114" s="97"/>
      <c r="G114" s="97"/>
      <c r="H114" s="97"/>
      <c r="I114" s="97"/>
      <c r="J114" s="97"/>
      <c r="K114" s="97"/>
      <c r="L114" s="97"/>
      <c r="M114" s="97"/>
      <c r="N114" s="97"/>
      <c r="O114" s="97"/>
      <c r="P114" s="66"/>
    </row>
    <row r="115" spans="1:16" s="24" customFormat="1">
      <c r="A115" s="158"/>
      <c r="B115" s="97"/>
      <c r="C115" s="97"/>
      <c r="D115" s="97"/>
      <c r="E115" s="97"/>
      <c r="F115" s="97"/>
      <c r="G115" s="97"/>
      <c r="H115" s="97"/>
      <c r="I115" s="97"/>
      <c r="J115" s="97"/>
      <c r="K115" s="97"/>
      <c r="L115" s="97"/>
      <c r="M115" s="97"/>
      <c r="N115" s="97"/>
      <c r="O115" s="97"/>
      <c r="P115" s="66"/>
    </row>
    <row r="116" spans="1:16" s="24" customFormat="1">
      <c r="A116" s="158"/>
      <c r="B116" s="97"/>
      <c r="C116" s="97"/>
      <c r="D116" s="97"/>
      <c r="E116" s="97"/>
      <c r="F116" s="97"/>
      <c r="G116" s="97"/>
      <c r="H116" s="97"/>
      <c r="I116" s="97"/>
      <c r="J116" s="97"/>
      <c r="K116" s="97"/>
      <c r="L116" s="97"/>
      <c r="M116" s="97"/>
      <c r="N116" s="97"/>
      <c r="O116" s="97"/>
      <c r="P116" s="66"/>
    </row>
    <row r="117" spans="1:16" s="24" customFormat="1">
      <c r="A117" s="158"/>
      <c r="B117" s="97"/>
      <c r="C117" s="97"/>
      <c r="D117" s="97"/>
      <c r="E117" s="97"/>
      <c r="F117" s="97"/>
      <c r="G117" s="97"/>
      <c r="H117" s="97"/>
      <c r="I117" s="97"/>
      <c r="J117" s="97"/>
      <c r="K117" s="97"/>
      <c r="L117" s="97"/>
      <c r="M117" s="97"/>
      <c r="N117" s="97"/>
      <c r="O117" s="97"/>
      <c r="P117" s="66"/>
    </row>
    <row r="118" spans="1:16" s="24" customFormat="1">
      <c r="A118" s="158"/>
      <c r="B118" s="97"/>
      <c r="C118" s="97"/>
      <c r="D118" s="97"/>
      <c r="E118" s="97"/>
      <c r="F118" s="97"/>
      <c r="G118" s="97"/>
      <c r="H118" s="97"/>
      <c r="I118" s="97"/>
      <c r="J118" s="97"/>
      <c r="K118" s="97"/>
      <c r="L118" s="97"/>
      <c r="M118" s="97"/>
      <c r="N118" s="97"/>
      <c r="O118" s="97"/>
      <c r="P118" s="66"/>
    </row>
    <row r="119" spans="1:16" s="24" customFormat="1">
      <c r="A119" s="158"/>
      <c r="B119" s="97"/>
      <c r="C119" s="97"/>
      <c r="D119" s="97"/>
      <c r="E119" s="97"/>
      <c r="F119" s="97"/>
      <c r="G119" s="97"/>
      <c r="H119" s="97"/>
      <c r="I119" s="97"/>
      <c r="J119" s="97"/>
      <c r="K119" s="97"/>
      <c r="L119" s="97"/>
      <c r="M119" s="97"/>
      <c r="N119" s="97"/>
      <c r="O119" s="97"/>
      <c r="P119" s="66"/>
    </row>
    <row r="120" spans="1:16" s="24" customFormat="1">
      <c r="A120" s="158"/>
      <c r="B120" s="97"/>
      <c r="C120" s="97"/>
      <c r="D120" s="97"/>
      <c r="E120" s="97"/>
      <c r="F120" s="97"/>
      <c r="G120" s="97"/>
      <c r="H120" s="97"/>
      <c r="I120" s="97"/>
      <c r="J120" s="97"/>
      <c r="K120" s="97"/>
      <c r="L120" s="97"/>
      <c r="M120" s="97"/>
      <c r="N120" s="97"/>
      <c r="O120" s="97"/>
      <c r="P120" s="66"/>
    </row>
    <row r="121" spans="1:16" s="24" customFormat="1">
      <c r="A121" s="158"/>
      <c r="B121" s="97"/>
      <c r="C121" s="97"/>
      <c r="D121" s="97"/>
      <c r="E121" s="97"/>
      <c r="F121" s="97"/>
      <c r="G121" s="97"/>
      <c r="H121" s="97"/>
      <c r="I121" s="97"/>
      <c r="J121" s="97"/>
      <c r="K121" s="97"/>
      <c r="L121" s="97"/>
      <c r="M121" s="97"/>
      <c r="N121" s="97"/>
      <c r="O121" s="97"/>
      <c r="P121" s="66"/>
    </row>
    <row r="122" spans="1:16" s="24" customFormat="1">
      <c r="P122" s="82"/>
    </row>
    <row r="123" spans="1:16" s="24" customFormat="1">
      <c r="A123" s="195"/>
      <c r="B123" s="96"/>
      <c r="C123" s="96"/>
      <c r="D123" s="96"/>
      <c r="E123" s="96"/>
      <c r="F123" s="96"/>
      <c r="G123" s="96"/>
      <c r="H123" s="96"/>
      <c r="I123" s="96"/>
      <c r="J123" s="96"/>
      <c r="K123" s="96"/>
      <c r="L123" s="96"/>
      <c r="M123" s="96"/>
      <c r="N123" s="59"/>
      <c r="O123" s="59"/>
      <c r="P123" s="82"/>
    </row>
    <row r="124" spans="1:16" s="24" customFormat="1">
      <c r="A124" s="59"/>
      <c r="B124" s="96"/>
      <c r="C124" s="96"/>
      <c r="D124" s="96"/>
      <c r="E124" s="96"/>
      <c r="F124" s="96"/>
      <c r="G124" s="96"/>
      <c r="H124" s="96"/>
      <c r="I124" s="96"/>
      <c r="J124" s="96"/>
      <c r="K124" s="96"/>
      <c r="L124" s="96"/>
      <c r="M124" s="96"/>
      <c r="N124" s="192"/>
      <c r="O124" s="96"/>
    </row>
    <row r="125" spans="1:16" s="24" customFormat="1">
      <c r="A125" s="158"/>
      <c r="B125" s="96"/>
      <c r="C125" s="96"/>
      <c r="D125" s="96"/>
      <c r="E125" s="96"/>
      <c r="F125" s="96"/>
      <c r="G125" s="96"/>
      <c r="H125" s="96"/>
      <c r="I125" s="96"/>
      <c r="J125" s="96"/>
      <c r="K125" s="96"/>
      <c r="L125" s="96"/>
      <c r="M125" s="96"/>
      <c r="N125" s="96"/>
      <c r="O125" s="96"/>
    </row>
    <row r="126" spans="1:16" s="24" customFormat="1">
      <c r="A126" s="158"/>
      <c r="B126" s="59"/>
      <c r="C126" s="59"/>
      <c r="D126" s="59"/>
      <c r="E126" s="59"/>
      <c r="F126" s="59"/>
      <c r="G126" s="59"/>
      <c r="H126" s="59"/>
      <c r="I126" s="59"/>
      <c r="J126" s="59"/>
      <c r="K126" s="59"/>
      <c r="L126" s="59"/>
      <c r="M126" s="59"/>
      <c r="N126" s="59"/>
      <c r="O126" s="59"/>
      <c r="P126" s="30"/>
    </row>
    <row r="127" spans="1:16" s="24" customFormat="1">
      <c r="A127" s="158"/>
      <c r="B127" s="59"/>
      <c r="C127" s="59"/>
      <c r="D127" s="59"/>
      <c r="E127" s="59"/>
      <c r="F127" s="59"/>
      <c r="G127" s="59"/>
      <c r="H127" s="59"/>
      <c r="I127" s="59"/>
      <c r="J127" s="59"/>
      <c r="K127" s="59"/>
      <c r="L127" s="59"/>
      <c r="M127" s="59"/>
      <c r="N127" s="59"/>
      <c r="O127" s="59"/>
      <c r="P127" s="30"/>
    </row>
    <row r="128" spans="1:16" s="24" customFormat="1">
      <c r="A128" s="158"/>
      <c r="B128" s="59"/>
      <c r="C128" s="59"/>
      <c r="D128" s="59"/>
      <c r="E128" s="59"/>
      <c r="F128" s="59"/>
      <c r="G128" s="59"/>
      <c r="H128" s="59"/>
      <c r="I128" s="59"/>
      <c r="J128" s="59"/>
      <c r="K128" s="59"/>
      <c r="L128" s="59"/>
      <c r="M128" s="59"/>
      <c r="N128" s="59"/>
      <c r="O128" s="59"/>
      <c r="P128" s="30"/>
    </row>
    <row r="129" spans="1:16" s="24" customFormat="1">
      <c r="A129" s="158"/>
      <c r="B129" s="59"/>
      <c r="C129" s="59"/>
      <c r="D129" s="59"/>
      <c r="E129" s="59"/>
      <c r="F129" s="59"/>
      <c r="G129" s="59"/>
      <c r="H129" s="59"/>
      <c r="I129" s="59"/>
      <c r="J129" s="59"/>
      <c r="K129" s="59"/>
      <c r="L129" s="59"/>
      <c r="M129" s="59"/>
      <c r="N129" s="59"/>
      <c r="O129" s="59"/>
      <c r="P129" s="30"/>
    </row>
    <row r="130" spans="1:16" s="24" customFormat="1">
      <c r="A130" s="158"/>
      <c r="B130" s="59"/>
      <c r="C130" s="59"/>
      <c r="D130" s="59"/>
      <c r="E130" s="59"/>
      <c r="F130" s="59"/>
      <c r="G130" s="59"/>
      <c r="H130" s="59"/>
      <c r="I130" s="59"/>
      <c r="J130" s="59"/>
      <c r="K130" s="59"/>
      <c r="L130" s="59"/>
      <c r="M130" s="59"/>
      <c r="N130" s="59"/>
      <c r="O130" s="59"/>
      <c r="P130" s="30"/>
    </row>
    <row r="131" spans="1:16" s="24" customFormat="1">
      <c r="A131" s="158"/>
      <c r="B131" s="59"/>
      <c r="C131" s="59"/>
      <c r="D131" s="59"/>
      <c r="E131" s="59"/>
      <c r="F131" s="59"/>
      <c r="G131" s="59"/>
      <c r="H131" s="59"/>
      <c r="I131" s="59"/>
      <c r="J131" s="59"/>
      <c r="K131" s="59"/>
      <c r="L131" s="59"/>
      <c r="M131" s="59"/>
      <c r="N131" s="59"/>
      <c r="O131" s="59"/>
      <c r="P131" s="30"/>
    </row>
    <row r="132" spans="1:16" s="24" customFormat="1">
      <c r="A132" s="158"/>
      <c r="B132" s="59"/>
      <c r="C132" s="59"/>
      <c r="D132" s="59"/>
      <c r="E132" s="59"/>
      <c r="F132" s="59"/>
      <c r="G132" s="59"/>
      <c r="H132" s="59"/>
      <c r="I132" s="59"/>
      <c r="J132" s="59"/>
      <c r="K132" s="59"/>
      <c r="L132" s="59"/>
      <c r="M132" s="59"/>
      <c r="N132" s="59"/>
      <c r="O132" s="59"/>
      <c r="P132" s="30"/>
    </row>
    <row r="133" spans="1:16" s="24" customFormat="1">
      <c r="A133" s="158"/>
      <c r="B133" s="59"/>
      <c r="C133" s="59"/>
      <c r="D133" s="59"/>
      <c r="E133" s="59"/>
      <c r="F133" s="59"/>
      <c r="G133" s="59"/>
      <c r="H133" s="59"/>
      <c r="I133" s="59"/>
      <c r="J133" s="59"/>
      <c r="K133" s="59"/>
      <c r="L133" s="59"/>
      <c r="M133" s="59"/>
      <c r="N133" s="59"/>
      <c r="O133" s="59"/>
      <c r="P133" s="30"/>
    </row>
    <row r="134" spans="1:16" s="24" customFormat="1">
      <c r="A134" s="158"/>
      <c r="B134" s="59"/>
      <c r="C134" s="59"/>
      <c r="D134" s="59"/>
      <c r="E134" s="59"/>
      <c r="F134" s="59"/>
      <c r="G134" s="59"/>
      <c r="H134" s="59"/>
      <c r="I134" s="59"/>
      <c r="J134" s="59"/>
      <c r="K134" s="59"/>
      <c r="L134" s="59"/>
      <c r="M134" s="59"/>
      <c r="N134" s="59"/>
      <c r="O134" s="59"/>
      <c r="P134" s="30"/>
    </row>
    <row r="135" spans="1:16" s="24" customFormat="1">
      <c r="A135" s="158"/>
      <c r="B135" s="59"/>
      <c r="C135" s="59"/>
      <c r="D135" s="59"/>
      <c r="E135" s="59"/>
      <c r="F135" s="59"/>
      <c r="G135" s="59"/>
      <c r="H135" s="59"/>
      <c r="I135" s="59"/>
      <c r="J135" s="59"/>
      <c r="K135" s="59"/>
      <c r="L135" s="59"/>
      <c r="M135" s="59"/>
      <c r="N135" s="59"/>
      <c r="O135" s="59"/>
      <c r="P135" s="30"/>
    </row>
    <row r="136" spans="1:16" s="24" customFormat="1">
      <c r="A136" s="158"/>
      <c r="B136" s="59"/>
      <c r="C136" s="59"/>
      <c r="D136" s="59"/>
      <c r="E136" s="59"/>
      <c r="F136" s="59"/>
      <c r="G136" s="59"/>
      <c r="H136" s="59"/>
      <c r="I136" s="59"/>
      <c r="J136" s="59"/>
      <c r="K136" s="59"/>
      <c r="L136" s="59"/>
      <c r="M136" s="59"/>
      <c r="N136" s="59"/>
      <c r="O136" s="59"/>
      <c r="P136" s="30"/>
    </row>
    <row r="137" spans="1:16" s="24" customFormat="1">
      <c r="A137" s="158"/>
      <c r="B137" s="59"/>
      <c r="C137" s="59"/>
      <c r="D137" s="59"/>
      <c r="E137" s="59"/>
      <c r="F137" s="59"/>
      <c r="G137" s="59"/>
      <c r="H137" s="59"/>
      <c r="I137" s="59"/>
      <c r="J137" s="59"/>
      <c r="K137" s="59"/>
      <c r="L137" s="59"/>
      <c r="M137" s="59"/>
      <c r="N137" s="59"/>
      <c r="O137" s="59"/>
      <c r="P137" s="30"/>
    </row>
    <row r="138" spans="1:16" s="24" customFormat="1">
      <c r="A138" s="158"/>
      <c r="B138" s="59"/>
      <c r="C138" s="59"/>
      <c r="D138" s="59"/>
      <c r="E138" s="59"/>
      <c r="F138" s="59"/>
      <c r="G138" s="59"/>
      <c r="H138" s="59"/>
      <c r="I138" s="59"/>
      <c r="J138" s="59"/>
      <c r="K138" s="59"/>
      <c r="L138" s="59"/>
      <c r="M138" s="59"/>
      <c r="N138" s="59"/>
      <c r="O138" s="59"/>
      <c r="P138" s="30"/>
    </row>
    <row r="139" spans="1:16" s="24" customFormat="1"/>
    <row r="140" spans="1:16" s="24" customFormat="1">
      <c r="P140" s="66"/>
    </row>
    <row r="141" spans="1:16" s="24" customFormat="1">
      <c r="P141" s="66"/>
    </row>
    <row r="142" spans="1:16" s="24" customFormat="1">
      <c r="B142" s="194"/>
      <c r="P142" s="66"/>
    </row>
    <row r="143" spans="1:16">
      <c r="B143" s="44"/>
      <c r="C143" s="44"/>
      <c r="D143" s="44"/>
      <c r="E143" s="44"/>
      <c r="F143" s="44"/>
      <c r="G143" s="44"/>
      <c r="H143" s="44"/>
      <c r="I143" s="44"/>
      <c r="J143" s="44"/>
      <c r="K143" s="44"/>
      <c r="L143" s="44"/>
      <c r="M143" s="44"/>
    </row>
    <row r="144" spans="1:16">
      <c r="A144" s="78"/>
      <c r="B144" s="44"/>
      <c r="C144" s="44"/>
      <c r="D144" s="44"/>
      <c r="E144" s="44"/>
      <c r="F144" s="44"/>
      <c r="G144" s="44"/>
      <c r="H144" s="44"/>
      <c r="I144" s="44"/>
      <c r="J144" s="44"/>
      <c r="K144" s="44"/>
      <c r="L144" s="44"/>
      <c r="M144" s="44"/>
    </row>
    <row r="145" spans="1:16">
      <c r="A145" s="72"/>
      <c r="B145" s="44"/>
      <c r="C145" s="44"/>
      <c r="D145" s="44"/>
      <c r="E145" s="44"/>
      <c r="F145" s="44"/>
      <c r="G145" s="44"/>
      <c r="H145" s="44"/>
      <c r="I145" s="44"/>
      <c r="J145" s="44"/>
      <c r="K145" s="44"/>
      <c r="L145" s="44"/>
      <c r="M145" s="44"/>
    </row>
    <row r="146" spans="1:16">
      <c r="A146" s="72"/>
      <c r="B146" s="83"/>
      <c r="C146" s="83"/>
      <c r="D146" s="83"/>
      <c r="E146" s="83"/>
      <c r="F146" s="83"/>
      <c r="G146" s="83"/>
      <c r="H146" s="83"/>
      <c r="I146" s="83"/>
      <c r="J146" s="83"/>
      <c r="K146" s="83"/>
      <c r="L146" s="83"/>
      <c r="M146" s="83"/>
      <c r="N146" s="84"/>
      <c r="O146" s="84"/>
      <c r="P146" s="23"/>
    </row>
    <row r="147" spans="1:16">
      <c r="A147" s="72"/>
      <c r="B147" s="44"/>
      <c r="C147" s="83"/>
      <c r="D147" s="83"/>
      <c r="E147" s="83"/>
      <c r="F147" s="83"/>
      <c r="G147" s="83"/>
      <c r="H147" s="83"/>
      <c r="I147" s="83"/>
      <c r="J147" s="83"/>
      <c r="K147" s="83"/>
      <c r="L147" s="83"/>
      <c r="M147" s="83"/>
      <c r="N147" s="84"/>
      <c r="O147" s="84"/>
      <c r="P147" s="23"/>
    </row>
    <row r="148" spans="1:16">
      <c r="A148" s="72"/>
      <c r="B148" s="44"/>
      <c r="C148" s="44"/>
      <c r="D148" s="83"/>
      <c r="E148" s="83"/>
      <c r="F148" s="83"/>
      <c r="G148" s="83"/>
      <c r="H148" s="83"/>
      <c r="I148" s="83"/>
      <c r="J148" s="83"/>
      <c r="K148" s="83"/>
      <c r="L148" s="83"/>
      <c r="M148" s="83"/>
      <c r="N148" s="84"/>
      <c r="O148" s="84"/>
      <c r="P148" s="23"/>
    </row>
    <row r="149" spans="1:16">
      <c r="A149" s="72"/>
      <c r="B149" s="44"/>
      <c r="C149" s="44"/>
      <c r="D149" s="44"/>
      <c r="E149" s="83"/>
      <c r="F149" s="83"/>
      <c r="G149" s="83"/>
      <c r="H149" s="83"/>
      <c r="I149" s="83"/>
      <c r="J149" s="83"/>
      <c r="K149" s="83"/>
      <c r="L149" s="83"/>
      <c r="M149" s="83"/>
      <c r="N149" s="84"/>
      <c r="O149" s="84"/>
      <c r="P149" s="23"/>
    </row>
    <row r="150" spans="1:16">
      <c r="A150" s="72"/>
      <c r="B150" s="44"/>
      <c r="C150" s="44"/>
      <c r="D150" s="44"/>
      <c r="E150" s="44"/>
      <c r="F150" s="83"/>
      <c r="G150" s="83"/>
      <c r="H150" s="83"/>
      <c r="I150" s="83"/>
      <c r="J150" s="83"/>
      <c r="K150" s="83"/>
      <c r="L150" s="83"/>
      <c r="M150" s="83"/>
      <c r="N150" s="84"/>
      <c r="O150" s="84"/>
      <c r="P150" s="23"/>
    </row>
    <row r="151" spans="1:16">
      <c r="A151" s="72"/>
      <c r="B151" s="44"/>
      <c r="C151" s="44"/>
      <c r="D151" s="44"/>
      <c r="E151" s="44"/>
      <c r="F151" s="44"/>
      <c r="G151" s="83"/>
      <c r="H151" s="83"/>
      <c r="I151" s="83"/>
      <c r="J151" s="83"/>
      <c r="K151" s="83"/>
      <c r="L151" s="83"/>
      <c r="M151" s="83"/>
      <c r="N151" s="84"/>
      <c r="O151" s="84"/>
      <c r="P151" s="23"/>
    </row>
    <row r="152" spans="1:16">
      <c r="A152" s="72"/>
      <c r="B152" s="44"/>
      <c r="C152" s="44"/>
      <c r="D152" s="44"/>
      <c r="E152" s="44"/>
      <c r="F152" s="44"/>
      <c r="G152" s="44"/>
      <c r="H152" s="83"/>
      <c r="I152" s="83"/>
      <c r="J152" s="83"/>
      <c r="K152" s="83"/>
      <c r="L152" s="83"/>
      <c r="M152" s="83"/>
      <c r="N152" s="84"/>
      <c r="O152" s="84"/>
      <c r="P152" s="23"/>
    </row>
    <row r="153" spans="1:16">
      <c r="A153" s="72"/>
      <c r="B153" s="44"/>
      <c r="C153" s="44"/>
      <c r="D153" s="44"/>
      <c r="E153" s="44"/>
      <c r="F153" s="44"/>
      <c r="G153" s="44"/>
      <c r="H153" s="44"/>
      <c r="I153" s="83"/>
      <c r="J153" s="83"/>
      <c r="K153" s="83"/>
      <c r="L153" s="83"/>
      <c r="M153" s="83"/>
      <c r="N153" s="84"/>
      <c r="O153" s="84"/>
      <c r="P153" s="23"/>
    </row>
    <row r="154" spans="1:16">
      <c r="A154" s="72"/>
      <c r="B154" s="44"/>
      <c r="C154" s="44"/>
      <c r="D154" s="44"/>
      <c r="E154" s="44"/>
      <c r="F154" s="44"/>
      <c r="G154" s="44"/>
      <c r="H154" s="44"/>
      <c r="I154" s="44"/>
      <c r="J154" s="85"/>
      <c r="K154" s="85"/>
      <c r="L154" s="85"/>
      <c r="M154" s="85"/>
      <c r="N154" s="84"/>
      <c r="O154" s="84"/>
      <c r="P154" s="23"/>
    </row>
    <row r="155" spans="1:16">
      <c r="A155" s="72"/>
      <c r="B155" s="44"/>
      <c r="C155" s="44"/>
      <c r="D155" s="44"/>
      <c r="E155" s="44"/>
      <c r="F155" s="44"/>
      <c r="G155" s="44"/>
      <c r="H155" s="44"/>
      <c r="I155" s="44"/>
      <c r="J155" s="60"/>
      <c r="K155" s="85"/>
      <c r="L155" s="85"/>
      <c r="M155" s="85"/>
      <c r="N155" s="84"/>
      <c r="O155" s="84"/>
      <c r="P155" s="23"/>
    </row>
    <row r="156" spans="1:16">
      <c r="A156" s="72"/>
      <c r="B156" s="44"/>
      <c r="C156" s="44"/>
      <c r="D156" s="44"/>
      <c r="E156" s="44"/>
      <c r="F156" s="44"/>
      <c r="G156" s="44"/>
      <c r="H156" s="44"/>
      <c r="I156" s="44"/>
      <c r="J156" s="60"/>
      <c r="K156" s="60"/>
      <c r="L156" s="85"/>
      <c r="M156" s="85"/>
      <c r="N156" s="84"/>
      <c r="O156" s="84"/>
      <c r="P156" s="23"/>
    </row>
    <row r="157" spans="1:16">
      <c r="A157" s="72"/>
      <c r="B157" s="44"/>
      <c r="C157" s="44"/>
      <c r="D157" s="44"/>
      <c r="E157" s="44"/>
      <c r="F157" s="44"/>
      <c r="G157" s="44"/>
      <c r="H157" s="44"/>
      <c r="I157" s="44"/>
      <c r="J157" s="60"/>
      <c r="K157" s="60"/>
      <c r="L157" s="60"/>
      <c r="M157" s="85"/>
      <c r="N157" s="84"/>
      <c r="O157" s="84"/>
      <c r="P157" s="23"/>
    </row>
    <row r="158" spans="1:16">
      <c r="A158" s="72"/>
      <c r="N158" s="84"/>
      <c r="O158" s="84"/>
      <c r="P158" s="23"/>
    </row>
    <row r="160" spans="1:16">
      <c r="B160" s="44"/>
      <c r="C160" s="44"/>
      <c r="D160" s="44"/>
      <c r="E160" s="44"/>
      <c r="F160" s="44"/>
      <c r="G160" s="44"/>
      <c r="H160" s="44"/>
      <c r="I160" s="44"/>
      <c r="J160" s="44"/>
      <c r="K160" s="44"/>
      <c r="L160" s="44"/>
      <c r="M160" s="44"/>
    </row>
    <row r="161" spans="1:13">
      <c r="A161" s="78"/>
      <c r="B161" s="44"/>
      <c r="C161" s="44"/>
      <c r="D161" s="44"/>
      <c r="E161" s="44"/>
      <c r="F161" s="44"/>
      <c r="G161" s="44"/>
      <c r="H161" s="44"/>
      <c r="I161" s="44"/>
      <c r="J161" s="44"/>
      <c r="K161" s="44"/>
      <c r="L161" s="44"/>
      <c r="M161" s="44"/>
    </row>
    <row r="162" spans="1:13">
      <c r="A162" s="72"/>
      <c r="B162" s="44"/>
      <c r="C162" s="44"/>
      <c r="D162" s="44"/>
      <c r="E162" s="44"/>
      <c r="F162" s="44"/>
      <c r="G162" s="44"/>
      <c r="H162" s="44"/>
      <c r="I162" s="44"/>
      <c r="J162" s="44"/>
      <c r="K162" s="44"/>
      <c r="L162" s="44"/>
      <c r="M162" s="44"/>
    </row>
    <row r="163" spans="1:13">
      <c r="A163" s="72"/>
      <c r="B163" s="86"/>
      <c r="C163" s="86"/>
      <c r="D163" s="86"/>
      <c r="E163" s="86"/>
      <c r="F163" s="86"/>
      <c r="G163" s="86"/>
      <c r="H163" s="86"/>
      <c r="I163" s="86"/>
      <c r="J163" s="86"/>
      <c r="K163" s="86"/>
      <c r="L163" s="86"/>
      <c r="M163" s="86"/>
    </row>
    <row r="164" spans="1:13">
      <c r="A164" s="72"/>
      <c r="B164" s="87"/>
      <c r="C164" s="86"/>
      <c r="D164" s="86"/>
      <c r="E164" s="86"/>
      <c r="F164" s="86"/>
      <c r="G164" s="86"/>
      <c r="H164" s="86"/>
      <c r="I164" s="86"/>
      <c r="J164" s="86"/>
      <c r="K164" s="86"/>
      <c r="L164" s="86"/>
      <c r="M164" s="86"/>
    </row>
    <row r="165" spans="1:13">
      <c r="A165" s="72"/>
      <c r="B165" s="87"/>
      <c r="C165" s="87"/>
      <c r="D165" s="86"/>
      <c r="E165" s="86"/>
      <c r="F165" s="86"/>
      <c r="G165" s="86"/>
      <c r="H165" s="86"/>
      <c r="I165" s="86"/>
      <c r="J165" s="86"/>
      <c r="K165" s="86"/>
      <c r="L165" s="86"/>
      <c r="M165" s="86"/>
    </row>
    <row r="166" spans="1:13">
      <c r="A166" s="72"/>
      <c r="B166" s="87"/>
      <c r="C166" s="87"/>
      <c r="D166" s="87"/>
      <c r="E166" s="86"/>
      <c r="F166" s="86"/>
      <c r="G166" s="86"/>
      <c r="H166" s="86"/>
      <c r="I166" s="86"/>
      <c r="J166" s="86"/>
      <c r="K166" s="86"/>
      <c r="L166" s="86"/>
      <c r="M166" s="86"/>
    </row>
    <row r="167" spans="1:13">
      <c r="A167" s="72"/>
      <c r="B167" s="87"/>
      <c r="C167" s="87"/>
      <c r="D167" s="87"/>
      <c r="E167" s="87"/>
      <c r="F167" s="86"/>
      <c r="G167" s="86"/>
      <c r="H167" s="86"/>
      <c r="I167" s="86"/>
      <c r="J167" s="86"/>
      <c r="K167" s="86"/>
      <c r="L167" s="86"/>
      <c r="M167" s="86"/>
    </row>
    <row r="168" spans="1:13">
      <c r="A168" s="72"/>
      <c r="B168" s="87"/>
      <c r="C168" s="87"/>
      <c r="D168" s="87"/>
      <c r="E168" s="87"/>
      <c r="F168" s="87"/>
      <c r="G168" s="86"/>
      <c r="H168" s="86"/>
      <c r="I168" s="86"/>
      <c r="J168" s="86"/>
      <c r="K168" s="86"/>
      <c r="L168" s="86"/>
      <c r="M168" s="86"/>
    </row>
    <row r="169" spans="1:13">
      <c r="A169" s="72"/>
      <c r="B169" s="87"/>
      <c r="C169" s="87"/>
      <c r="D169" s="87"/>
      <c r="E169" s="87"/>
      <c r="F169" s="87"/>
      <c r="G169" s="87"/>
      <c r="H169" s="86"/>
      <c r="I169" s="86"/>
      <c r="J169" s="86"/>
      <c r="K169" s="86"/>
      <c r="L169" s="86"/>
      <c r="M169" s="86"/>
    </row>
    <row r="170" spans="1:13">
      <c r="A170" s="72"/>
      <c r="B170" s="87"/>
      <c r="C170" s="87"/>
      <c r="D170" s="87"/>
      <c r="E170" s="87"/>
      <c r="F170" s="87"/>
      <c r="G170" s="87"/>
      <c r="H170" s="87"/>
      <c r="I170" s="86"/>
      <c r="J170" s="86"/>
      <c r="K170" s="86"/>
      <c r="L170" s="86"/>
      <c r="M170" s="86"/>
    </row>
    <row r="171" spans="1:13">
      <c r="A171" s="72"/>
      <c r="B171" s="87"/>
      <c r="C171" s="87"/>
      <c r="D171" s="87"/>
      <c r="E171" s="87"/>
      <c r="F171" s="87"/>
      <c r="G171" s="87"/>
      <c r="H171" s="87"/>
      <c r="I171" s="87"/>
      <c r="J171" s="86"/>
      <c r="K171" s="86"/>
      <c r="L171" s="86"/>
      <c r="M171" s="86"/>
    </row>
    <row r="172" spans="1:13">
      <c r="A172" s="72"/>
      <c r="B172" s="87"/>
      <c r="C172" s="87"/>
      <c r="D172" s="87"/>
      <c r="E172" s="87"/>
      <c r="F172" s="87"/>
      <c r="G172" s="87"/>
      <c r="H172" s="87"/>
      <c r="I172" s="87"/>
      <c r="J172" s="87"/>
      <c r="K172" s="86"/>
      <c r="L172" s="86"/>
      <c r="M172" s="86"/>
    </row>
    <row r="173" spans="1:13">
      <c r="A173" s="72"/>
      <c r="B173" s="87"/>
      <c r="C173" s="87"/>
      <c r="D173" s="87"/>
      <c r="E173" s="87"/>
      <c r="F173" s="87"/>
      <c r="G173" s="87"/>
      <c r="H173" s="87"/>
      <c r="I173" s="87"/>
      <c r="J173" s="87"/>
      <c r="K173" s="87"/>
      <c r="L173" s="86"/>
      <c r="M173" s="86"/>
    </row>
    <row r="174" spans="1:13">
      <c r="A174" s="72"/>
      <c r="B174" s="87"/>
      <c r="C174" s="87"/>
      <c r="D174" s="87"/>
      <c r="E174" s="87"/>
      <c r="F174" s="87"/>
      <c r="G174" s="87"/>
      <c r="H174" s="87"/>
      <c r="I174" s="87"/>
      <c r="J174" s="87"/>
      <c r="K174" s="87"/>
      <c r="L174" s="87"/>
      <c r="M174" s="86"/>
    </row>
    <row r="175" spans="1:13">
      <c r="A175" s="72"/>
    </row>
    <row r="177" spans="1:14">
      <c r="A177" s="78"/>
    </row>
    <row r="178" spans="1:14">
      <c r="A178" s="44"/>
      <c r="B178" s="44"/>
      <c r="C178" s="44"/>
      <c r="D178" s="44"/>
      <c r="E178" s="44"/>
      <c r="F178" s="44"/>
      <c r="G178" s="44"/>
      <c r="H178" s="44"/>
      <c r="I178" s="44"/>
      <c r="J178" s="44"/>
      <c r="K178" s="44"/>
      <c r="L178" s="44"/>
      <c r="M178" s="44"/>
      <c r="N178" s="44"/>
    </row>
    <row r="179" spans="1:14">
      <c r="A179" s="60"/>
      <c r="B179" s="44"/>
      <c r="C179" s="44"/>
      <c r="D179" s="44"/>
      <c r="E179" s="44"/>
      <c r="F179" s="44"/>
      <c r="G179" s="44"/>
      <c r="H179" s="44"/>
      <c r="I179" s="44"/>
      <c r="J179" s="44"/>
      <c r="K179" s="44"/>
      <c r="L179" s="44"/>
      <c r="M179" s="44"/>
      <c r="N179" s="60"/>
    </row>
    <row r="180" spans="1:14">
      <c r="A180" s="72"/>
      <c r="B180" s="44"/>
      <c r="C180" s="44"/>
      <c r="D180" s="44"/>
      <c r="E180" s="44"/>
      <c r="F180" s="44"/>
      <c r="G180" s="44"/>
      <c r="H180" s="44"/>
      <c r="I180" s="44"/>
      <c r="J180" s="44"/>
      <c r="K180" s="44"/>
      <c r="L180" s="44"/>
      <c r="M180" s="44"/>
      <c r="N180" s="44"/>
    </row>
    <row r="181" spans="1:14">
      <c r="A181" s="72"/>
      <c r="B181" s="65"/>
      <c r="C181" s="65"/>
      <c r="D181" s="65"/>
      <c r="E181" s="65"/>
      <c r="F181" s="65"/>
      <c r="G181" s="65"/>
      <c r="H181" s="65"/>
      <c r="I181" s="65"/>
      <c r="J181" s="65"/>
      <c r="K181" s="65"/>
      <c r="L181" s="65"/>
      <c r="M181" s="65"/>
      <c r="N181" s="65"/>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44"/>
      <c r="B194" s="44"/>
      <c r="C194" s="44"/>
      <c r="D194" s="44"/>
      <c r="E194" s="44"/>
      <c r="F194" s="44"/>
      <c r="G194" s="44"/>
      <c r="H194" s="44"/>
      <c r="I194" s="44"/>
      <c r="J194" s="44"/>
      <c r="K194" s="44"/>
      <c r="L194" s="44"/>
      <c r="M194" s="44"/>
      <c r="N194" s="44"/>
    </row>
    <row r="195" spans="1:14">
      <c r="A195" s="78"/>
    </row>
    <row r="196" spans="1:14">
      <c r="A196" s="44"/>
      <c r="B196" s="44"/>
      <c r="C196" s="44"/>
      <c r="D196" s="44"/>
      <c r="E196" s="44"/>
      <c r="F196" s="44"/>
      <c r="G196" s="44"/>
      <c r="H196" s="44"/>
      <c r="I196" s="44"/>
      <c r="J196" s="44"/>
      <c r="K196" s="44"/>
      <c r="L196" s="44"/>
      <c r="M196" s="44"/>
      <c r="N196" s="44"/>
    </row>
    <row r="197" spans="1:14">
      <c r="A197" s="60"/>
      <c r="B197" s="44"/>
      <c r="C197" s="44"/>
      <c r="D197" s="44"/>
      <c r="E197" s="44"/>
      <c r="F197" s="44"/>
      <c r="G197" s="44"/>
      <c r="H197" s="44"/>
      <c r="I197" s="44"/>
      <c r="J197" s="44"/>
      <c r="K197" s="44"/>
      <c r="L197" s="44"/>
      <c r="M197" s="44"/>
      <c r="N197" s="60"/>
    </row>
    <row r="198" spans="1:14">
      <c r="A198" s="72"/>
      <c r="B198" s="44"/>
      <c r="C198" s="44"/>
      <c r="D198" s="44"/>
      <c r="E198" s="44"/>
      <c r="F198" s="44"/>
      <c r="G198" s="44"/>
      <c r="H198" s="44"/>
      <c r="I198" s="44"/>
      <c r="J198" s="44"/>
      <c r="K198" s="44"/>
      <c r="L198" s="44"/>
      <c r="M198" s="44"/>
      <c r="N198" s="44"/>
    </row>
    <row r="199" spans="1:14">
      <c r="A199" s="72"/>
      <c r="B199" s="65"/>
      <c r="C199" s="65"/>
      <c r="D199" s="65"/>
      <c r="E199" s="65"/>
      <c r="F199" s="65"/>
      <c r="G199" s="65"/>
      <c r="H199" s="65"/>
      <c r="I199" s="65"/>
      <c r="J199" s="65"/>
      <c r="K199" s="65"/>
      <c r="L199" s="65"/>
      <c r="M199" s="65"/>
      <c r="N199" s="65"/>
    </row>
    <row r="200" spans="1:14">
      <c r="A200" s="72"/>
      <c r="B200" s="44"/>
      <c r="C200" s="65"/>
      <c r="D200" s="65"/>
      <c r="E200" s="65"/>
      <c r="F200" s="65"/>
      <c r="G200" s="65"/>
      <c r="H200" s="65"/>
      <c r="I200" s="65"/>
      <c r="J200" s="65"/>
      <c r="K200" s="65"/>
      <c r="L200" s="65"/>
      <c r="M200" s="65"/>
      <c r="N200" s="65"/>
    </row>
    <row r="201" spans="1:14">
      <c r="A201" s="72"/>
      <c r="B201" s="44"/>
      <c r="C201" s="44"/>
      <c r="D201" s="65"/>
      <c r="E201" s="65"/>
      <c r="F201" s="65"/>
      <c r="G201" s="65"/>
      <c r="H201" s="65"/>
      <c r="I201" s="65"/>
      <c r="J201" s="65"/>
      <c r="K201" s="65"/>
      <c r="L201" s="65"/>
      <c r="M201" s="65"/>
      <c r="N201" s="65"/>
    </row>
    <row r="202" spans="1:14">
      <c r="A202" s="72"/>
      <c r="B202" s="44"/>
      <c r="C202" s="44"/>
      <c r="D202" s="44"/>
      <c r="E202" s="65"/>
      <c r="F202" s="65"/>
      <c r="G202" s="65"/>
      <c r="H202" s="65"/>
      <c r="I202" s="65"/>
      <c r="J202" s="65"/>
      <c r="K202" s="65"/>
      <c r="L202" s="65"/>
      <c r="M202" s="65"/>
      <c r="N202" s="65"/>
    </row>
    <row r="203" spans="1:14">
      <c r="A203" s="72"/>
      <c r="B203" s="44"/>
      <c r="C203" s="44"/>
      <c r="D203" s="44"/>
      <c r="E203" s="44"/>
      <c r="F203" s="65"/>
      <c r="G203" s="65"/>
      <c r="H203" s="65"/>
      <c r="I203" s="65"/>
      <c r="J203" s="65"/>
      <c r="K203" s="65"/>
      <c r="L203" s="65"/>
      <c r="M203" s="65"/>
      <c r="N203" s="65"/>
    </row>
    <row r="204" spans="1:14">
      <c r="A204" s="72"/>
      <c r="B204" s="44"/>
      <c r="C204" s="44"/>
      <c r="D204" s="44"/>
      <c r="E204" s="44"/>
      <c r="F204" s="44"/>
      <c r="G204" s="65"/>
      <c r="H204" s="65"/>
      <c r="I204" s="65"/>
      <c r="J204" s="65"/>
      <c r="K204" s="65"/>
      <c r="L204" s="65"/>
      <c r="M204" s="65"/>
      <c r="N204" s="65"/>
    </row>
    <row r="205" spans="1:14">
      <c r="A205" s="72"/>
      <c r="B205" s="44"/>
      <c r="C205" s="44"/>
      <c r="D205" s="44"/>
      <c r="E205" s="44"/>
      <c r="F205" s="44"/>
      <c r="G205" s="44"/>
      <c r="H205" s="65"/>
      <c r="I205" s="65"/>
      <c r="J205" s="65"/>
      <c r="K205" s="65"/>
      <c r="L205" s="65"/>
      <c r="M205" s="65"/>
      <c r="N205" s="65"/>
    </row>
    <row r="206" spans="1:14">
      <c r="A206" s="72"/>
      <c r="B206" s="44"/>
      <c r="C206" s="44"/>
      <c r="D206" s="44"/>
      <c r="E206" s="44"/>
      <c r="F206" s="44"/>
      <c r="G206" s="44"/>
      <c r="H206" s="44"/>
      <c r="I206" s="65"/>
      <c r="J206" s="65"/>
      <c r="K206" s="65"/>
      <c r="L206" s="65"/>
      <c r="M206" s="65"/>
      <c r="N206" s="65"/>
    </row>
    <row r="207" spans="1:14">
      <c r="A207" s="72"/>
      <c r="B207" s="44"/>
      <c r="C207" s="44"/>
      <c r="D207" s="44"/>
      <c r="E207" s="44"/>
      <c r="F207" s="44"/>
      <c r="G207" s="44"/>
      <c r="H207" s="44"/>
      <c r="I207" s="44"/>
      <c r="J207" s="65"/>
      <c r="K207" s="65"/>
      <c r="L207" s="65"/>
      <c r="M207" s="65"/>
      <c r="N207" s="65"/>
    </row>
    <row r="208" spans="1:14">
      <c r="A208" s="72"/>
      <c r="B208" s="44"/>
      <c r="C208" s="44"/>
      <c r="D208" s="44"/>
      <c r="E208" s="44"/>
      <c r="F208" s="44"/>
      <c r="G208" s="44"/>
      <c r="H208" s="44"/>
      <c r="I208" s="44"/>
      <c r="J208" s="44"/>
      <c r="K208" s="65"/>
      <c r="L208" s="65"/>
      <c r="M208" s="65"/>
      <c r="N208" s="65"/>
    </row>
    <row r="209" spans="1:14">
      <c r="A209" s="72"/>
      <c r="B209" s="44"/>
      <c r="C209" s="44"/>
      <c r="D209" s="44"/>
      <c r="E209" s="44"/>
      <c r="F209" s="44"/>
      <c r="G209" s="44"/>
      <c r="H209" s="44"/>
      <c r="I209" s="44"/>
      <c r="J209" s="44"/>
      <c r="K209" s="44"/>
      <c r="L209" s="65"/>
      <c r="M209" s="65"/>
      <c r="N209" s="65"/>
    </row>
    <row r="210" spans="1:14">
      <c r="A210" s="72"/>
      <c r="B210" s="44"/>
      <c r="C210" s="44"/>
      <c r="D210" s="44"/>
      <c r="E210" s="44"/>
      <c r="F210" s="44"/>
      <c r="G210" s="44"/>
      <c r="H210" s="44"/>
      <c r="I210" s="44"/>
      <c r="J210" s="44"/>
      <c r="K210" s="44"/>
      <c r="L210" s="44"/>
      <c r="M210" s="65"/>
      <c r="N210" s="65"/>
    </row>
    <row r="211" spans="1:14">
      <c r="A211" s="72"/>
      <c r="B211" s="44"/>
      <c r="C211" s="44"/>
      <c r="D211" s="44"/>
      <c r="E211" s="44"/>
      <c r="F211" s="44"/>
      <c r="G211" s="44"/>
      <c r="H211" s="44"/>
      <c r="I211" s="44"/>
      <c r="J211" s="44"/>
      <c r="K211" s="44"/>
      <c r="L211" s="44"/>
      <c r="M211" s="44"/>
      <c r="N211" s="65"/>
    </row>
    <row r="212" spans="1:14">
      <c r="A212" s="88"/>
    </row>
    <row r="214" spans="1:14">
      <c r="A214" s="78"/>
      <c r="B214" s="44"/>
      <c r="C214" s="44"/>
      <c r="D214" s="44"/>
      <c r="E214" s="44"/>
      <c r="F214" s="44"/>
      <c r="G214" s="44"/>
      <c r="H214" s="44"/>
      <c r="I214" s="44"/>
      <c r="J214" s="44"/>
      <c r="K214" s="44"/>
      <c r="L214" s="44"/>
      <c r="M214" s="44"/>
      <c r="N214" s="44"/>
    </row>
    <row r="215" spans="1:14">
      <c r="A215" s="60"/>
      <c r="B215" s="44"/>
      <c r="C215" s="44"/>
      <c r="D215" s="44"/>
      <c r="E215" s="44"/>
      <c r="F215" s="44"/>
      <c r="G215" s="44"/>
      <c r="H215" s="44"/>
      <c r="I215" s="44"/>
      <c r="J215" s="44"/>
      <c r="K215" s="44"/>
      <c r="L215" s="44"/>
      <c r="M215" s="44"/>
      <c r="N215" s="60"/>
    </row>
    <row r="216" spans="1:14">
      <c r="A216" s="72"/>
      <c r="B216" s="44"/>
      <c r="C216" s="44"/>
      <c r="D216" s="44"/>
      <c r="E216" s="44"/>
      <c r="F216" s="44"/>
      <c r="G216" s="44"/>
      <c r="H216" s="44"/>
      <c r="I216" s="44"/>
      <c r="J216" s="44"/>
      <c r="K216" s="44"/>
      <c r="L216" s="44"/>
      <c r="M216" s="44"/>
      <c r="N216" s="44"/>
    </row>
    <row r="217" spans="1:14">
      <c r="A217" s="72"/>
      <c r="B217" s="65"/>
      <c r="C217" s="65"/>
      <c r="D217" s="65"/>
      <c r="E217" s="65"/>
      <c r="F217" s="65"/>
      <c r="G217" s="65"/>
      <c r="H217" s="65"/>
      <c r="I217" s="65"/>
      <c r="J217" s="65"/>
      <c r="K217" s="65"/>
      <c r="L217" s="65"/>
      <c r="M217" s="65"/>
      <c r="N217" s="65"/>
    </row>
    <row r="218" spans="1:14">
      <c r="A218" s="72"/>
      <c r="B218" s="44"/>
      <c r="C218" s="65"/>
      <c r="D218" s="65"/>
      <c r="E218" s="65"/>
      <c r="F218" s="65"/>
      <c r="G218" s="65"/>
      <c r="H218" s="65"/>
      <c r="I218" s="65"/>
      <c r="J218" s="65"/>
      <c r="K218" s="65"/>
      <c r="L218" s="65"/>
      <c r="M218" s="65"/>
      <c r="N218" s="65"/>
    </row>
    <row r="219" spans="1:14">
      <c r="A219" s="72"/>
      <c r="B219" s="44"/>
      <c r="C219" s="44"/>
      <c r="D219" s="65"/>
      <c r="E219" s="65"/>
      <c r="F219" s="65"/>
      <c r="G219" s="65"/>
      <c r="H219" s="65"/>
      <c r="I219" s="65"/>
      <c r="J219" s="65"/>
      <c r="K219" s="65"/>
      <c r="L219" s="65"/>
      <c r="M219" s="65"/>
      <c r="N219" s="65"/>
    </row>
    <row r="220" spans="1:14">
      <c r="A220" s="72"/>
      <c r="B220" s="44"/>
      <c r="C220" s="44"/>
      <c r="D220" s="44"/>
      <c r="E220" s="65"/>
      <c r="F220" s="65"/>
      <c r="G220" s="65"/>
      <c r="H220" s="65"/>
      <c r="I220" s="65"/>
      <c r="J220" s="65"/>
      <c r="K220" s="65"/>
      <c r="L220" s="65"/>
      <c r="M220" s="65"/>
      <c r="N220" s="65"/>
    </row>
    <row r="221" spans="1:14">
      <c r="A221" s="72"/>
      <c r="B221" s="44"/>
      <c r="C221" s="44"/>
      <c r="D221" s="44"/>
      <c r="E221" s="44"/>
      <c r="F221" s="65"/>
      <c r="G221" s="65"/>
      <c r="H221" s="65"/>
      <c r="I221" s="65"/>
      <c r="J221" s="65"/>
      <c r="K221" s="65"/>
      <c r="L221" s="65"/>
      <c r="M221" s="65"/>
      <c r="N221" s="65"/>
    </row>
    <row r="222" spans="1:14">
      <c r="A222" s="72"/>
      <c r="B222" s="44"/>
      <c r="C222" s="44"/>
      <c r="D222" s="44"/>
      <c r="E222" s="44"/>
      <c r="F222" s="44"/>
      <c r="G222" s="65"/>
      <c r="H222" s="65"/>
      <c r="I222" s="65"/>
      <c r="J222" s="65"/>
      <c r="K222" s="65"/>
      <c r="L222" s="65"/>
      <c r="M222" s="65"/>
      <c r="N222" s="65"/>
    </row>
    <row r="223" spans="1:14">
      <c r="A223" s="72"/>
      <c r="B223" s="44"/>
      <c r="C223" s="44"/>
      <c r="D223" s="44"/>
      <c r="E223" s="44"/>
      <c r="F223" s="44"/>
      <c r="G223" s="44"/>
      <c r="H223" s="65"/>
      <c r="I223" s="65"/>
      <c r="J223" s="65"/>
      <c r="K223" s="65"/>
      <c r="L223" s="65"/>
      <c r="M223" s="65"/>
      <c r="N223" s="65"/>
    </row>
    <row r="224" spans="1:14">
      <c r="A224" s="72"/>
      <c r="B224" s="44"/>
      <c r="C224" s="44"/>
      <c r="D224" s="44"/>
      <c r="E224" s="44"/>
      <c r="F224" s="44"/>
      <c r="G224" s="44"/>
      <c r="H224" s="44"/>
      <c r="I224" s="65"/>
      <c r="J224" s="65"/>
      <c r="K224" s="65"/>
      <c r="L224" s="65"/>
      <c r="M224" s="65"/>
      <c r="N224" s="65"/>
    </row>
    <row r="225" spans="1:14">
      <c r="A225" s="72"/>
      <c r="B225" s="44"/>
      <c r="C225" s="44"/>
      <c r="D225" s="44"/>
      <c r="E225" s="44"/>
      <c r="F225" s="44"/>
      <c r="G225" s="44"/>
      <c r="H225" s="44"/>
      <c r="I225" s="44"/>
      <c r="J225" s="65"/>
      <c r="K225" s="65"/>
      <c r="L225" s="65"/>
      <c r="M225" s="65"/>
      <c r="N225" s="65"/>
    </row>
    <row r="226" spans="1:14">
      <c r="A226" s="72"/>
      <c r="B226" s="44"/>
      <c r="C226" s="44"/>
      <c r="D226" s="44"/>
      <c r="E226" s="44"/>
      <c r="F226" s="44"/>
      <c r="G226" s="44"/>
      <c r="H226" s="44"/>
      <c r="I226" s="44"/>
      <c r="J226" s="44"/>
      <c r="K226" s="65"/>
      <c r="L226" s="65"/>
      <c r="M226" s="65"/>
      <c r="N226" s="65"/>
    </row>
    <row r="227" spans="1:14">
      <c r="A227" s="72"/>
      <c r="B227" s="44"/>
      <c r="C227" s="44"/>
      <c r="D227" s="44"/>
      <c r="E227" s="44"/>
      <c r="F227" s="44"/>
      <c r="G227" s="44"/>
      <c r="H227" s="44"/>
      <c r="I227" s="44"/>
      <c r="J227" s="44"/>
      <c r="K227" s="44"/>
      <c r="L227" s="65"/>
      <c r="M227" s="65"/>
      <c r="N227" s="65"/>
    </row>
    <row r="228" spans="1:14">
      <c r="A228" s="72"/>
      <c r="B228" s="44"/>
      <c r="C228" s="44"/>
      <c r="D228" s="44"/>
      <c r="E228" s="44"/>
      <c r="F228" s="44"/>
      <c r="G228" s="44"/>
      <c r="H228" s="44"/>
      <c r="I228" s="44"/>
      <c r="J228" s="44"/>
      <c r="K228" s="44"/>
      <c r="L228" s="44"/>
      <c r="M228" s="65"/>
      <c r="N228" s="65"/>
    </row>
    <row r="229" spans="1:14">
      <c r="A229" s="72"/>
      <c r="B229" s="44"/>
      <c r="C229" s="44"/>
      <c r="D229" s="44"/>
      <c r="E229" s="44"/>
      <c r="F229" s="44"/>
      <c r="G229" s="44"/>
      <c r="H229" s="44"/>
      <c r="I229" s="44"/>
      <c r="J229" s="44"/>
      <c r="K229" s="44"/>
      <c r="L229" s="44"/>
      <c r="M229" s="44"/>
      <c r="N229" s="65"/>
    </row>
    <row r="232" spans="1:14">
      <c r="A232" s="78"/>
      <c r="C232" s="44"/>
      <c r="D232" s="44"/>
      <c r="E232" s="44"/>
      <c r="F232" s="44"/>
      <c r="G232" s="44"/>
      <c r="H232" s="44"/>
      <c r="I232" s="44"/>
      <c r="J232" s="44"/>
      <c r="K232" s="44"/>
      <c r="L232" s="44"/>
      <c r="M232" s="44"/>
      <c r="N232" s="60"/>
    </row>
    <row r="233" spans="1:14">
      <c r="A233" s="79"/>
      <c r="B233" s="44"/>
      <c r="C233" s="44"/>
      <c r="D233" s="44"/>
      <c r="E233" s="44"/>
      <c r="F233" s="44"/>
      <c r="G233" s="44"/>
      <c r="H233" s="44"/>
      <c r="I233" s="44"/>
      <c r="J233" s="44"/>
      <c r="K233" s="44"/>
      <c r="L233" s="44"/>
      <c r="M233" s="44"/>
      <c r="N233" s="44"/>
    </row>
    <row r="234" spans="1:14">
      <c r="A234" s="72"/>
      <c r="B234" s="44"/>
      <c r="C234" s="44"/>
      <c r="D234" s="44"/>
      <c r="E234" s="44"/>
      <c r="F234" s="44"/>
      <c r="G234" s="44"/>
      <c r="H234" s="44"/>
      <c r="I234" s="44"/>
      <c r="J234" s="44"/>
      <c r="K234" s="44"/>
      <c r="L234" s="44"/>
      <c r="M234" s="44"/>
      <c r="N234" s="44"/>
    </row>
    <row r="235" spans="1:14">
      <c r="A235" s="72"/>
      <c r="B235" s="60"/>
      <c r="C235" s="60"/>
      <c r="D235" s="60"/>
      <c r="E235" s="60"/>
      <c r="F235" s="60"/>
      <c r="G235" s="60"/>
      <c r="H235" s="60"/>
      <c r="I235" s="60"/>
      <c r="J235" s="60"/>
      <c r="K235" s="60"/>
      <c r="L235" s="60"/>
      <c r="M235" s="60"/>
      <c r="N235" s="60"/>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52" spans="1:14">
      <c r="B252" s="74"/>
    </row>
    <row r="253" spans="1:14">
      <c r="B253" s="44"/>
      <c r="C253" s="44"/>
      <c r="D253" s="44"/>
      <c r="E253" s="44"/>
      <c r="F253" s="44"/>
      <c r="G253" s="44"/>
      <c r="H253" s="44"/>
      <c r="I253" s="44"/>
      <c r="J253" s="44"/>
      <c r="K253" s="44"/>
      <c r="L253" s="44"/>
      <c r="M253" s="44"/>
    </row>
    <row r="254" spans="1:14">
      <c r="A254" s="78"/>
      <c r="B254" s="44"/>
      <c r="C254" s="44"/>
      <c r="D254" s="44"/>
      <c r="E254" s="44"/>
      <c r="F254" s="44"/>
      <c r="G254" s="44"/>
      <c r="H254" s="44"/>
      <c r="I254" s="44"/>
      <c r="J254" s="44"/>
      <c r="K254" s="44"/>
      <c r="L254" s="44"/>
      <c r="M254" s="44"/>
    </row>
    <row r="255" spans="1:14">
      <c r="A255" s="72"/>
      <c r="B255" s="44"/>
      <c r="C255" s="44"/>
      <c r="D255" s="44"/>
      <c r="E255" s="44"/>
      <c r="F255" s="44"/>
      <c r="G255" s="44"/>
      <c r="H255" s="44"/>
      <c r="I255" s="44"/>
      <c r="J255" s="44"/>
      <c r="K255" s="44"/>
      <c r="L255" s="44"/>
      <c r="M255" s="44"/>
    </row>
    <row r="256" spans="1:14">
      <c r="A256" s="72"/>
      <c r="B256" s="83"/>
      <c r="C256" s="83"/>
      <c r="D256" s="83"/>
      <c r="E256" s="83"/>
      <c r="F256" s="83"/>
      <c r="G256" s="83"/>
      <c r="H256" s="83"/>
      <c r="I256" s="83"/>
      <c r="J256" s="83"/>
      <c r="K256" s="83"/>
      <c r="L256" s="83"/>
      <c r="M256" s="83"/>
    </row>
    <row r="257" spans="1:13">
      <c r="A257" s="72"/>
      <c r="B257" s="44"/>
      <c r="C257" s="83"/>
      <c r="D257" s="83"/>
      <c r="E257" s="83"/>
      <c r="F257" s="83"/>
      <c r="G257" s="83"/>
      <c r="H257" s="83"/>
      <c r="I257" s="83"/>
      <c r="J257" s="83"/>
      <c r="K257" s="83"/>
      <c r="L257" s="83"/>
      <c r="M257" s="83"/>
    </row>
    <row r="258" spans="1:13">
      <c r="A258" s="72"/>
      <c r="B258" s="44"/>
      <c r="C258" s="44"/>
      <c r="D258" s="83"/>
      <c r="E258" s="83"/>
      <c r="F258" s="83"/>
      <c r="G258" s="83"/>
      <c r="H258" s="83"/>
      <c r="I258" s="83"/>
      <c r="J258" s="83"/>
      <c r="K258" s="83"/>
      <c r="L258" s="83"/>
      <c r="M258" s="83"/>
    </row>
    <row r="259" spans="1:13">
      <c r="A259" s="72"/>
      <c r="B259" s="44"/>
      <c r="C259" s="44"/>
      <c r="D259" s="44"/>
      <c r="E259" s="83"/>
      <c r="F259" s="83"/>
      <c r="G259" s="83"/>
      <c r="H259" s="83"/>
      <c r="I259" s="83"/>
      <c r="J259" s="83"/>
      <c r="K259" s="83"/>
      <c r="L259" s="83"/>
      <c r="M259" s="83"/>
    </row>
    <row r="260" spans="1:13">
      <c r="A260" s="72"/>
      <c r="B260" s="44"/>
      <c r="C260" s="44"/>
      <c r="D260" s="44"/>
      <c r="E260" s="44"/>
      <c r="F260" s="83"/>
      <c r="G260" s="83"/>
      <c r="H260" s="83"/>
      <c r="I260" s="83"/>
      <c r="J260" s="83"/>
      <c r="K260" s="83"/>
      <c r="L260" s="83"/>
      <c r="M260" s="83"/>
    </row>
    <row r="261" spans="1:13">
      <c r="A261" s="72"/>
      <c r="B261" s="44"/>
      <c r="C261" s="44"/>
      <c r="D261" s="44"/>
      <c r="E261" s="44"/>
      <c r="F261" s="44"/>
      <c r="G261" s="83"/>
      <c r="H261" s="83"/>
      <c r="I261" s="83"/>
      <c r="J261" s="83"/>
      <c r="K261" s="83"/>
      <c r="L261" s="83"/>
      <c r="M261" s="83"/>
    </row>
    <row r="262" spans="1:13">
      <c r="A262" s="72"/>
      <c r="B262" s="44"/>
      <c r="C262" s="44"/>
      <c r="D262" s="44"/>
      <c r="E262" s="44"/>
      <c r="F262" s="44"/>
      <c r="G262" s="44"/>
      <c r="H262" s="83"/>
      <c r="I262" s="83"/>
      <c r="J262" s="83"/>
      <c r="K262" s="83"/>
      <c r="L262" s="83"/>
      <c r="M262" s="83"/>
    </row>
    <row r="263" spans="1:13">
      <c r="A263" s="72"/>
      <c r="B263" s="44"/>
      <c r="C263" s="44"/>
      <c r="D263" s="44"/>
      <c r="E263" s="44"/>
      <c r="F263" s="44"/>
      <c r="G263" s="44"/>
      <c r="H263" s="44"/>
      <c r="I263" s="83"/>
      <c r="J263" s="83"/>
      <c r="K263" s="83"/>
      <c r="L263" s="83"/>
      <c r="M263" s="83"/>
    </row>
    <row r="264" spans="1:13">
      <c r="A264" s="72"/>
      <c r="B264" s="44"/>
      <c r="C264" s="44"/>
      <c r="D264" s="44"/>
      <c r="E264" s="44"/>
      <c r="F264" s="44"/>
      <c r="G264" s="44"/>
      <c r="H264" s="44"/>
      <c r="I264" s="44"/>
      <c r="J264" s="83"/>
      <c r="K264" s="83"/>
      <c r="L264" s="83"/>
      <c r="M264" s="83"/>
    </row>
    <row r="265" spans="1:13">
      <c r="A265" s="72"/>
      <c r="B265" s="44"/>
      <c r="C265" s="44"/>
      <c r="D265" s="44"/>
      <c r="E265" s="44"/>
      <c r="F265" s="44"/>
      <c r="G265" s="44"/>
      <c r="H265" s="44"/>
      <c r="I265" s="44"/>
      <c r="J265" s="60"/>
      <c r="K265" s="83"/>
      <c r="L265" s="83"/>
      <c r="M265" s="83"/>
    </row>
    <row r="266" spans="1:13">
      <c r="A266" s="72"/>
      <c r="B266" s="44"/>
      <c r="C266" s="44"/>
      <c r="D266" s="44"/>
      <c r="E266" s="44"/>
      <c r="F266" s="44"/>
      <c r="G266" s="44"/>
      <c r="H266" s="44"/>
      <c r="I266" s="44"/>
      <c r="J266" s="60"/>
      <c r="K266" s="60"/>
      <c r="L266" s="83"/>
      <c r="M266" s="83"/>
    </row>
    <row r="267" spans="1:13">
      <c r="A267" s="72"/>
      <c r="B267" s="44"/>
      <c r="C267" s="44"/>
      <c r="D267" s="44"/>
      <c r="E267" s="44"/>
      <c r="F267" s="44"/>
      <c r="G267" s="44"/>
      <c r="H267" s="44"/>
      <c r="I267" s="44"/>
      <c r="J267" s="60"/>
      <c r="K267" s="60"/>
      <c r="L267" s="60"/>
      <c r="M267" s="83"/>
    </row>
    <row r="268" spans="1:13">
      <c r="A268" s="72"/>
    </row>
    <row r="270" spans="1:13">
      <c r="B270" s="44"/>
      <c r="C270" s="44"/>
      <c r="D270" s="44"/>
      <c r="E270" s="44"/>
      <c r="F270" s="44"/>
      <c r="G270" s="44"/>
      <c r="H270" s="44"/>
      <c r="I270" s="44"/>
      <c r="J270" s="44"/>
      <c r="K270" s="44"/>
      <c r="L270" s="44"/>
      <c r="M270" s="44"/>
    </row>
    <row r="271" spans="1:13">
      <c r="A271" s="78"/>
      <c r="B271" s="44"/>
      <c r="C271" s="44"/>
      <c r="D271" s="44"/>
      <c r="E271" s="44"/>
      <c r="F271" s="44"/>
      <c r="G271" s="44"/>
      <c r="H271" s="44"/>
      <c r="I271" s="44"/>
      <c r="J271" s="44"/>
      <c r="K271" s="44"/>
      <c r="L271" s="44"/>
      <c r="M271" s="44"/>
    </row>
    <row r="272" spans="1:13">
      <c r="A272" s="72"/>
      <c r="B272" s="44"/>
      <c r="C272" s="44"/>
      <c r="D272" s="44"/>
      <c r="E272" s="44"/>
      <c r="F272" s="44"/>
      <c r="G272" s="44"/>
      <c r="H272" s="44"/>
      <c r="I272" s="44"/>
      <c r="J272" s="44"/>
      <c r="K272" s="44"/>
      <c r="L272" s="44"/>
      <c r="M272" s="44"/>
    </row>
    <row r="273" spans="1:14">
      <c r="A273" s="72"/>
      <c r="B273" s="86"/>
      <c r="C273" s="86"/>
      <c r="D273" s="86"/>
      <c r="E273" s="86"/>
      <c r="F273" s="86"/>
      <c r="G273" s="86"/>
      <c r="H273" s="86"/>
      <c r="I273" s="86"/>
      <c r="J273" s="86"/>
      <c r="K273" s="86"/>
      <c r="L273" s="86"/>
      <c r="M273" s="86"/>
    </row>
    <row r="274" spans="1:14">
      <c r="A274" s="72"/>
      <c r="B274" s="87"/>
      <c r="C274" s="86"/>
      <c r="D274" s="86"/>
      <c r="E274" s="86"/>
      <c r="F274" s="86"/>
      <c r="G274" s="86"/>
      <c r="H274" s="86"/>
      <c r="I274" s="86"/>
      <c r="J274" s="86"/>
      <c r="K274" s="86"/>
      <c r="L274" s="86"/>
      <c r="M274" s="86"/>
    </row>
    <row r="275" spans="1:14">
      <c r="A275" s="72"/>
      <c r="B275" s="87"/>
      <c r="C275" s="87"/>
      <c r="D275" s="86"/>
      <c r="E275" s="86"/>
      <c r="F275" s="86"/>
      <c r="G275" s="86"/>
      <c r="H275" s="86"/>
      <c r="I275" s="86"/>
      <c r="J275" s="86"/>
      <c r="K275" s="86"/>
      <c r="L275" s="86"/>
      <c r="M275" s="86"/>
    </row>
    <row r="276" spans="1:14">
      <c r="A276" s="72"/>
      <c r="B276" s="87"/>
      <c r="C276" s="87"/>
      <c r="D276" s="87"/>
      <c r="E276" s="86"/>
      <c r="F276" s="86"/>
      <c r="G276" s="86"/>
      <c r="H276" s="86"/>
      <c r="I276" s="86"/>
      <c r="J276" s="86"/>
      <c r="K276" s="86"/>
      <c r="L276" s="86"/>
      <c r="M276" s="86"/>
    </row>
    <row r="277" spans="1:14">
      <c r="A277" s="72"/>
      <c r="B277" s="87"/>
      <c r="C277" s="87"/>
      <c r="D277" s="87"/>
      <c r="E277" s="87"/>
      <c r="F277" s="86"/>
      <c r="G277" s="86"/>
      <c r="H277" s="86"/>
      <c r="I277" s="86"/>
      <c r="J277" s="86"/>
      <c r="K277" s="86"/>
      <c r="L277" s="86"/>
      <c r="M277" s="86"/>
    </row>
    <row r="278" spans="1:14">
      <c r="A278" s="72"/>
      <c r="B278" s="87"/>
      <c r="C278" s="87"/>
      <c r="D278" s="87"/>
      <c r="E278" s="87"/>
      <c r="F278" s="87"/>
      <c r="G278" s="86"/>
      <c r="H278" s="86"/>
      <c r="I278" s="86"/>
      <c r="J278" s="86"/>
      <c r="K278" s="86"/>
      <c r="L278" s="86"/>
      <c r="M278" s="86"/>
    </row>
    <row r="279" spans="1:14">
      <c r="A279" s="72"/>
      <c r="B279" s="87"/>
      <c r="C279" s="87"/>
      <c r="D279" s="87"/>
      <c r="E279" s="87"/>
      <c r="F279" s="87"/>
      <c r="G279" s="87"/>
      <c r="H279" s="86"/>
      <c r="I279" s="86"/>
      <c r="J279" s="86"/>
      <c r="K279" s="86"/>
      <c r="L279" s="86"/>
      <c r="M279" s="86"/>
    </row>
    <row r="280" spans="1:14">
      <c r="A280" s="72"/>
      <c r="B280" s="87"/>
      <c r="C280" s="87"/>
      <c r="D280" s="87"/>
      <c r="E280" s="87"/>
      <c r="F280" s="87"/>
      <c r="G280" s="87"/>
      <c r="H280" s="87"/>
      <c r="I280" s="86"/>
      <c r="J280" s="86"/>
      <c r="K280" s="86"/>
      <c r="L280" s="86"/>
      <c r="M280" s="86"/>
    </row>
    <row r="281" spans="1:14">
      <c r="A281" s="72"/>
      <c r="B281" s="87"/>
      <c r="C281" s="87"/>
      <c r="D281" s="87"/>
      <c r="E281" s="87"/>
      <c r="F281" s="87"/>
      <c r="G281" s="87"/>
      <c r="H281" s="87"/>
      <c r="I281" s="87"/>
      <c r="J281" s="86"/>
      <c r="K281" s="86"/>
      <c r="L281" s="86"/>
      <c r="M281" s="86"/>
    </row>
    <row r="282" spans="1:14">
      <c r="A282" s="72"/>
      <c r="B282" s="87"/>
      <c r="C282" s="87"/>
      <c r="D282" s="87"/>
      <c r="E282" s="87"/>
      <c r="F282" s="87"/>
      <c r="G282" s="87"/>
      <c r="H282" s="87"/>
      <c r="I282" s="87"/>
      <c r="J282" s="87"/>
      <c r="K282" s="86"/>
      <c r="L282" s="86"/>
      <c r="M282" s="86"/>
    </row>
    <row r="283" spans="1:14">
      <c r="A283" s="72"/>
      <c r="B283" s="87"/>
      <c r="C283" s="87"/>
      <c r="D283" s="87"/>
      <c r="E283" s="87"/>
      <c r="F283" s="87"/>
      <c r="G283" s="87"/>
      <c r="H283" s="87"/>
      <c r="I283" s="87"/>
      <c r="J283" s="87"/>
      <c r="K283" s="87"/>
      <c r="L283" s="86"/>
      <c r="M283" s="86"/>
    </row>
    <row r="284" spans="1:14">
      <c r="A284" s="72"/>
      <c r="B284" s="87"/>
      <c r="C284" s="87"/>
      <c r="D284" s="87"/>
      <c r="E284" s="87"/>
      <c r="F284" s="87"/>
      <c r="G284" s="87"/>
      <c r="H284" s="87"/>
      <c r="I284" s="87"/>
      <c r="J284" s="87"/>
      <c r="K284" s="87"/>
      <c r="L284" s="87"/>
      <c r="M284" s="86"/>
    </row>
    <row r="285" spans="1:14">
      <c r="A285" s="72"/>
    </row>
    <row r="287" spans="1:14">
      <c r="A287" s="78"/>
      <c r="B287" s="44"/>
      <c r="C287" s="44"/>
      <c r="D287" s="44"/>
      <c r="E287" s="44"/>
      <c r="F287" s="44"/>
      <c r="G287" s="44"/>
      <c r="H287" s="44"/>
      <c r="I287" s="44"/>
      <c r="J287" s="44"/>
      <c r="K287" s="44"/>
      <c r="L287" s="44"/>
      <c r="M287" s="44"/>
      <c r="N287" s="44"/>
    </row>
    <row r="288" spans="1:14">
      <c r="A288" s="60"/>
      <c r="B288" s="44"/>
      <c r="C288" s="44"/>
      <c r="D288" s="44"/>
      <c r="E288" s="44"/>
      <c r="F288" s="44"/>
      <c r="G288" s="44"/>
      <c r="H288" s="44"/>
      <c r="I288" s="44"/>
      <c r="J288" s="44"/>
      <c r="K288" s="44"/>
      <c r="L288" s="44"/>
      <c r="M288" s="44"/>
      <c r="N288" s="60"/>
    </row>
    <row r="289" spans="1:14">
      <c r="A289" s="72"/>
      <c r="B289" s="44"/>
      <c r="C289" s="44"/>
      <c r="D289" s="44"/>
      <c r="E289" s="44"/>
      <c r="F289" s="44"/>
      <c r="G289" s="44"/>
      <c r="H289" s="44"/>
      <c r="I289" s="44"/>
      <c r="J289" s="44"/>
      <c r="K289" s="44"/>
      <c r="L289" s="44"/>
      <c r="M289" s="44"/>
      <c r="N289" s="44"/>
    </row>
    <row r="290" spans="1:14">
      <c r="A290" s="72"/>
      <c r="B290" s="65"/>
      <c r="C290" s="65"/>
      <c r="D290" s="65"/>
      <c r="E290" s="65"/>
      <c r="F290" s="65"/>
      <c r="G290" s="65"/>
      <c r="H290" s="65"/>
      <c r="I290" s="65"/>
      <c r="J290" s="65"/>
      <c r="K290" s="65"/>
      <c r="L290" s="65"/>
      <c r="M290" s="65"/>
      <c r="N290" s="65"/>
    </row>
    <row r="291" spans="1:14">
      <c r="A291" s="72"/>
      <c r="B291" s="44"/>
      <c r="C291" s="65"/>
      <c r="D291" s="65"/>
      <c r="E291" s="65"/>
      <c r="F291" s="65"/>
      <c r="G291" s="65"/>
      <c r="H291" s="65"/>
      <c r="I291" s="65"/>
      <c r="J291" s="65"/>
      <c r="K291" s="65"/>
      <c r="L291" s="65"/>
      <c r="M291" s="65"/>
      <c r="N291" s="65"/>
    </row>
    <row r="292" spans="1:14">
      <c r="A292" s="72"/>
      <c r="B292" s="44"/>
      <c r="C292" s="44"/>
      <c r="D292" s="65"/>
      <c r="E292" s="65"/>
      <c r="F292" s="65"/>
      <c r="G292" s="65"/>
      <c r="H292" s="65"/>
      <c r="I292" s="65"/>
      <c r="J292" s="65"/>
      <c r="K292" s="65"/>
      <c r="L292" s="65"/>
      <c r="M292" s="65"/>
      <c r="N292" s="65"/>
    </row>
    <row r="293" spans="1:14">
      <c r="A293" s="72"/>
      <c r="B293" s="44"/>
      <c r="C293" s="44"/>
      <c r="D293" s="44"/>
      <c r="E293" s="65"/>
      <c r="F293" s="65"/>
      <c r="G293" s="65"/>
      <c r="H293" s="65"/>
      <c r="I293" s="65"/>
      <c r="J293" s="65"/>
      <c r="K293" s="65"/>
      <c r="L293" s="65"/>
      <c r="M293" s="65"/>
      <c r="N293" s="65"/>
    </row>
    <row r="294" spans="1:14">
      <c r="A294" s="72"/>
      <c r="B294" s="44"/>
      <c r="C294" s="44"/>
      <c r="D294" s="44"/>
      <c r="E294" s="44"/>
      <c r="F294" s="65"/>
      <c r="G294" s="65"/>
      <c r="H294" s="65"/>
      <c r="I294" s="65"/>
      <c r="J294" s="65"/>
      <c r="K294" s="65"/>
      <c r="L294" s="65"/>
      <c r="M294" s="65"/>
      <c r="N294" s="65"/>
    </row>
    <row r="295" spans="1:14">
      <c r="A295" s="72"/>
      <c r="B295" s="44"/>
      <c r="C295" s="44"/>
      <c r="D295" s="44"/>
      <c r="E295" s="44"/>
      <c r="F295" s="44"/>
      <c r="G295" s="65"/>
      <c r="H295" s="65"/>
      <c r="I295" s="65"/>
      <c r="J295" s="65"/>
      <c r="K295" s="65"/>
      <c r="L295" s="65"/>
      <c r="M295" s="65"/>
      <c r="N295" s="65"/>
    </row>
    <row r="296" spans="1:14">
      <c r="A296" s="72"/>
      <c r="B296" s="44"/>
      <c r="C296" s="44"/>
      <c r="D296" s="44"/>
      <c r="E296" s="44"/>
      <c r="F296" s="44"/>
      <c r="G296" s="44"/>
      <c r="H296" s="65"/>
      <c r="I296" s="65"/>
      <c r="J296" s="65"/>
      <c r="K296" s="65"/>
      <c r="L296" s="65"/>
      <c r="M296" s="65"/>
      <c r="N296" s="65"/>
    </row>
    <row r="297" spans="1:14">
      <c r="A297" s="72"/>
      <c r="B297" s="44"/>
      <c r="C297" s="44"/>
      <c r="D297" s="44"/>
      <c r="E297" s="44"/>
      <c r="F297" s="44"/>
      <c r="G297" s="44"/>
      <c r="H297" s="44"/>
      <c r="I297" s="65"/>
      <c r="J297" s="65"/>
      <c r="K297" s="65"/>
      <c r="L297" s="65"/>
      <c r="M297" s="65"/>
      <c r="N297" s="65"/>
    </row>
    <row r="298" spans="1:14">
      <c r="A298" s="72"/>
      <c r="B298" s="44"/>
      <c r="C298" s="44"/>
      <c r="D298" s="44"/>
      <c r="E298" s="44"/>
      <c r="F298" s="44"/>
      <c r="G298" s="44"/>
      <c r="H298" s="44"/>
      <c r="I298" s="44"/>
      <c r="J298" s="65"/>
      <c r="K298" s="65"/>
      <c r="L298" s="65"/>
      <c r="M298" s="65"/>
      <c r="N298" s="65"/>
    </row>
    <row r="299" spans="1:14">
      <c r="A299" s="72"/>
      <c r="B299" s="44"/>
      <c r="C299" s="44"/>
      <c r="D299" s="44"/>
      <c r="E299" s="44"/>
      <c r="F299" s="44"/>
      <c r="G299" s="44"/>
      <c r="H299" s="44"/>
      <c r="I299" s="44"/>
      <c r="J299" s="44"/>
      <c r="K299" s="65"/>
      <c r="L299" s="65"/>
      <c r="M299" s="65"/>
      <c r="N299" s="65"/>
    </row>
    <row r="300" spans="1:14">
      <c r="A300" s="72"/>
      <c r="B300" s="44"/>
      <c r="C300" s="44"/>
      <c r="D300" s="44"/>
      <c r="E300" s="44"/>
      <c r="F300" s="44"/>
      <c r="G300" s="44"/>
      <c r="H300" s="44"/>
      <c r="I300" s="44"/>
      <c r="J300" s="44"/>
      <c r="K300" s="44"/>
      <c r="L300" s="65"/>
      <c r="M300" s="65"/>
      <c r="N300" s="65"/>
    </row>
    <row r="301" spans="1:14">
      <c r="A301" s="72"/>
      <c r="B301" s="44"/>
      <c r="C301" s="44"/>
      <c r="D301" s="44"/>
      <c r="E301" s="44"/>
      <c r="F301" s="44"/>
      <c r="G301" s="44"/>
      <c r="H301" s="44"/>
      <c r="I301" s="44"/>
      <c r="J301" s="44"/>
      <c r="K301" s="44"/>
      <c r="L301" s="44"/>
      <c r="M301" s="65"/>
      <c r="N301" s="65"/>
    </row>
    <row r="302" spans="1:14">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2"/>
  <sheetViews>
    <sheetView zoomScale="80" workbookViewId="0">
      <selection activeCell="A2" sqref="A2"/>
    </sheetView>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21" t="s">
        <v>157</v>
      </c>
      <c r="G1" s="23"/>
      <c r="H1" s="23"/>
      <c r="I1" s="95" t="s">
        <v>134</v>
      </c>
      <c r="O1" s="34"/>
      <c r="P1" s="106" t="s">
        <v>123</v>
      </c>
      <c r="Q1" s="106"/>
      <c r="R1" s="108"/>
      <c r="S1" s="108"/>
      <c r="T1" s="24"/>
      <c r="U1" s="24"/>
      <c r="V1" s="24"/>
      <c r="W1" s="24"/>
      <c r="Z1" s="24"/>
      <c r="AA1" s="24"/>
      <c r="AB1" s="24"/>
      <c r="AC1" s="24"/>
      <c r="AD1" s="24"/>
      <c r="AJ1" s="24"/>
      <c r="AK1" s="24"/>
      <c r="AL1" s="24"/>
      <c r="AM1" s="24"/>
    </row>
    <row r="2" spans="1:39">
      <c r="A2" s="21" t="s">
        <v>238</v>
      </c>
      <c r="D2" s="91" t="s">
        <v>150</v>
      </c>
      <c r="G2" s="23"/>
      <c r="H2" s="23"/>
      <c r="I2" s="95"/>
      <c r="O2" s="34"/>
      <c r="P2" s="106"/>
      <c r="Q2" s="106"/>
      <c r="R2" s="108"/>
      <c r="S2" s="108"/>
      <c r="T2" s="24"/>
      <c r="U2" s="24"/>
      <c r="V2" s="24"/>
      <c r="W2" s="24"/>
      <c r="Z2" s="24"/>
      <c r="AA2" s="24"/>
      <c r="AB2" s="24"/>
      <c r="AC2" s="24"/>
      <c r="AD2" s="24"/>
      <c r="AJ2" s="24"/>
      <c r="AK2" s="24"/>
      <c r="AL2" s="24"/>
      <c r="AM2" s="24"/>
    </row>
    <row r="3" spans="1:39">
      <c r="A3" s="112" t="s">
        <v>130</v>
      </c>
      <c r="B3" s="165" t="s">
        <v>141</v>
      </c>
      <c r="C3" s="203" t="s">
        <v>155</v>
      </c>
      <c r="G3" s="23"/>
      <c r="H3" s="23"/>
      <c r="I3" s="168" t="s">
        <v>135</v>
      </c>
      <c r="J3" s="144"/>
      <c r="K3" s="144"/>
      <c r="L3" s="169">
        <f>SUM(L5:L16)</f>
        <v>-2.2869825346252952</v>
      </c>
      <c r="M3" s="170" t="s">
        <v>142</v>
      </c>
      <c r="N3" s="171"/>
      <c r="O3" s="172">
        <f>SUM(P5:P16)</f>
        <v>0</v>
      </c>
      <c r="P3" s="32"/>
      <c r="Q3" s="142"/>
      <c r="R3" s="108"/>
      <c r="S3" s="108"/>
      <c r="T3" s="24"/>
      <c r="U3" s="24"/>
      <c r="V3" s="24"/>
      <c r="W3" s="24"/>
      <c r="Z3" s="24"/>
      <c r="AA3" s="24"/>
      <c r="AB3" s="24"/>
      <c r="AC3" s="24"/>
      <c r="AD3" s="24"/>
      <c r="AJ3" s="24"/>
      <c r="AK3" s="24"/>
      <c r="AL3" s="24"/>
      <c r="AM3" s="24"/>
    </row>
    <row r="4" spans="1:39">
      <c r="A4" s="112">
        <v>1</v>
      </c>
      <c r="B4" s="166">
        <f>0.08</f>
        <v>0.08</v>
      </c>
      <c r="C4" s="199">
        <f>(B4-B$25)*B$23</f>
        <v>5.4999999999999997E-3</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c r="A5" s="112">
        <f t="shared" ref="A5:A15" si="0">1+A4</f>
        <v>2</v>
      </c>
      <c r="B5" s="166">
        <f t="shared" ref="B5:B15" si="1">B4</f>
        <v>0.08</v>
      </c>
      <c r="C5" s="199">
        <f t="shared" ref="C5:C15" si="2">(B5-B$25)*B$23</f>
        <v>5.4999999999999997E-3</v>
      </c>
      <c r="G5" s="23"/>
      <c r="H5" s="23"/>
      <c r="I5" s="176">
        <v>1</v>
      </c>
      <c r="J5" s="177">
        <f t="shared" ref="J5:J16" si="3">((B4-B$25)*B$23-B$28-B$29/10000)*B$27</f>
        <v>1.0499999999999998</v>
      </c>
      <c r="K5" s="177">
        <f t="shared" ref="K5:K16" si="4">J5-(B4-B$24)*B$23*B$27</f>
        <v>-0.20000000000000018</v>
      </c>
      <c r="L5" s="178">
        <f>K5/(1+B$24*B$23)^I5</f>
        <v>-0.19851116625310189</v>
      </c>
      <c r="M5" s="179">
        <f t="shared" ref="M5:M16" si="5">I5</f>
        <v>1</v>
      </c>
      <c r="N5" s="180">
        <f t="shared" ref="N5:N16" si="6">(B$28-(B4-B$25)*B$23-B$29/10000)*B$27</f>
        <v>-1.25</v>
      </c>
      <c r="O5" s="177">
        <f t="shared" ref="O5:O16" si="7">N5+(B4-B$24)*B$23*B$27</f>
        <v>0</v>
      </c>
      <c r="P5" s="178">
        <f>O5/(1+B$24*B$23)^M5</f>
        <v>0</v>
      </c>
      <c r="Q5" s="106"/>
      <c r="R5" s="108"/>
      <c r="S5" s="108"/>
      <c r="T5" s="24"/>
      <c r="U5" s="24"/>
      <c r="V5" s="24"/>
      <c r="W5" s="24"/>
      <c r="Z5" s="24"/>
      <c r="AA5" s="24"/>
      <c r="AB5" s="24"/>
      <c r="AC5" s="24"/>
      <c r="AD5" s="24"/>
      <c r="AJ5" s="24"/>
      <c r="AK5" s="24"/>
      <c r="AL5" s="24"/>
      <c r="AM5" s="24"/>
    </row>
    <row r="6" spans="1:39">
      <c r="A6" s="112">
        <f t="shared" si="0"/>
        <v>3</v>
      </c>
      <c r="B6" s="166">
        <f t="shared" si="1"/>
        <v>0.08</v>
      </c>
      <c r="C6" s="199">
        <f t="shared" si="2"/>
        <v>5.4999999999999997E-3</v>
      </c>
      <c r="G6" s="23"/>
      <c r="H6" s="23"/>
      <c r="I6" s="176">
        <v>2</v>
      </c>
      <c r="J6" s="177">
        <f t="shared" si="3"/>
        <v>1.0499999999999998</v>
      </c>
      <c r="K6" s="177">
        <f t="shared" si="4"/>
        <v>-0.20000000000000018</v>
      </c>
      <c r="L6" s="178">
        <f t="shared" ref="L6:L16" si="8">K6/(1+B$24*B$23)^I6</f>
        <v>-0.19703341563583313</v>
      </c>
      <c r="M6" s="179">
        <f t="shared" si="5"/>
        <v>2</v>
      </c>
      <c r="N6" s="180">
        <f t="shared" si="6"/>
        <v>-1.25</v>
      </c>
      <c r="O6" s="177">
        <f t="shared" si="7"/>
        <v>0</v>
      </c>
      <c r="P6" s="178">
        <f t="shared" ref="P6:P16" si="9">O6/(1+B$24*B$23)^M6</f>
        <v>0</v>
      </c>
      <c r="Q6" s="106"/>
      <c r="R6" s="108"/>
      <c r="S6" s="108"/>
      <c r="T6" s="24"/>
      <c r="U6" s="24"/>
      <c r="V6" s="24"/>
      <c r="W6" s="24"/>
      <c r="Z6" s="24"/>
      <c r="AA6" s="24"/>
      <c r="AB6" s="24"/>
      <c r="AC6" s="24"/>
      <c r="AD6" s="24"/>
      <c r="AJ6" s="24"/>
      <c r="AK6" s="24"/>
      <c r="AL6" s="24"/>
      <c r="AM6" s="24"/>
    </row>
    <row r="7" spans="1:39">
      <c r="A7" s="112">
        <f t="shared" si="0"/>
        <v>4</v>
      </c>
      <c r="B7" s="166">
        <f t="shared" si="1"/>
        <v>0.08</v>
      </c>
      <c r="C7" s="199">
        <f t="shared" si="2"/>
        <v>5.4999999999999997E-3</v>
      </c>
      <c r="G7" s="23"/>
      <c r="H7" s="23"/>
      <c r="I7" s="176">
        <v>3</v>
      </c>
      <c r="J7" s="177">
        <f t="shared" si="3"/>
        <v>1.0499999999999998</v>
      </c>
      <c r="K7" s="177">
        <f t="shared" si="4"/>
        <v>-0.20000000000000018</v>
      </c>
      <c r="L7" s="178">
        <f t="shared" si="8"/>
        <v>-0.1955666656435068</v>
      </c>
      <c r="M7" s="179">
        <f t="shared" si="5"/>
        <v>3</v>
      </c>
      <c r="N7" s="180">
        <f t="shared" si="6"/>
        <v>-1.25</v>
      </c>
      <c r="O7" s="177">
        <f t="shared" si="7"/>
        <v>0</v>
      </c>
      <c r="P7" s="178">
        <f t="shared" si="9"/>
        <v>0</v>
      </c>
      <c r="Q7" s="106"/>
      <c r="R7" s="108"/>
      <c r="S7" s="108"/>
      <c r="T7" s="24"/>
      <c r="U7" s="24"/>
      <c r="V7" s="24"/>
      <c r="W7" s="24"/>
      <c r="Z7" s="24"/>
      <c r="AA7" s="24"/>
      <c r="AB7" s="24"/>
      <c r="AC7" s="24"/>
      <c r="AD7" s="24"/>
      <c r="AJ7" s="24"/>
      <c r="AK7" s="24"/>
      <c r="AL7" s="24"/>
      <c r="AM7" s="24"/>
    </row>
    <row r="8" spans="1:39">
      <c r="A8" s="112">
        <f t="shared" si="0"/>
        <v>5</v>
      </c>
      <c r="B8" s="166">
        <f t="shared" si="1"/>
        <v>0.08</v>
      </c>
      <c r="C8" s="199">
        <f t="shared" si="2"/>
        <v>5.4999999999999997E-3</v>
      </c>
      <c r="G8" s="23"/>
      <c r="H8" s="23"/>
      <c r="I8" s="176">
        <v>4</v>
      </c>
      <c r="J8" s="177">
        <f t="shared" si="3"/>
        <v>1.0499999999999998</v>
      </c>
      <c r="K8" s="177">
        <f t="shared" si="4"/>
        <v>-0.20000000000000018</v>
      </c>
      <c r="L8" s="178">
        <f t="shared" si="8"/>
        <v>-0.19411083438561469</v>
      </c>
      <c r="M8" s="179">
        <f t="shared" si="5"/>
        <v>4</v>
      </c>
      <c r="N8" s="180">
        <f t="shared" si="6"/>
        <v>-1.25</v>
      </c>
      <c r="O8" s="177">
        <f t="shared" si="7"/>
        <v>0</v>
      </c>
      <c r="P8" s="178">
        <f t="shared" si="9"/>
        <v>0</v>
      </c>
      <c r="Q8" s="106"/>
      <c r="R8" s="108"/>
      <c r="S8" s="108"/>
      <c r="T8" s="24"/>
      <c r="U8" s="24"/>
      <c r="V8" s="24"/>
      <c r="W8" s="24"/>
      <c r="Z8" s="24"/>
      <c r="AA8" s="24"/>
      <c r="AB8" s="24"/>
      <c r="AC8" s="24"/>
      <c r="AD8" s="24"/>
      <c r="AJ8" s="24"/>
      <c r="AK8" s="24"/>
      <c r="AL8" s="24"/>
      <c r="AM8" s="24"/>
    </row>
    <row r="9" spans="1:39">
      <c r="A9" s="112">
        <f t="shared" si="0"/>
        <v>6</v>
      </c>
      <c r="B9" s="166">
        <f t="shared" si="1"/>
        <v>0.08</v>
      </c>
      <c r="C9" s="199">
        <f t="shared" si="2"/>
        <v>5.4999999999999997E-3</v>
      </c>
      <c r="G9" s="23"/>
      <c r="H9" s="23"/>
      <c r="I9" s="176">
        <v>5</v>
      </c>
      <c r="J9" s="177">
        <f t="shared" si="3"/>
        <v>1.0499999999999998</v>
      </c>
      <c r="K9" s="177">
        <f t="shared" si="4"/>
        <v>-0.20000000000000018</v>
      </c>
      <c r="L9" s="178">
        <f t="shared" si="8"/>
        <v>-0.19266584058125527</v>
      </c>
      <c r="M9" s="179">
        <f t="shared" si="5"/>
        <v>5</v>
      </c>
      <c r="N9" s="180">
        <f t="shared" si="6"/>
        <v>-1.25</v>
      </c>
      <c r="O9" s="177">
        <f t="shared" si="7"/>
        <v>0</v>
      </c>
      <c r="P9" s="178">
        <f t="shared" si="9"/>
        <v>0</v>
      </c>
      <c r="Q9" s="106"/>
      <c r="R9" s="108"/>
      <c r="S9" s="108"/>
      <c r="T9" s="24"/>
      <c r="U9" s="24"/>
      <c r="V9" s="24"/>
      <c r="W9" s="24"/>
      <c r="Z9" s="24"/>
      <c r="AA9" s="24"/>
      <c r="AB9" s="24"/>
      <c r="AC9" s="24"/>
      <c r="AD9" s="24"/>
      <c r="AJ9" s="24"/>
      <c r="AK9" s="24"/>
      <c r="AL9" s="24"/>
      <c r="AM9" s="24"/>
    </row>
    <row r="10" spans="1:39">
      <c r="A10" s="112">
        <f t="shared" si="0"/>
        <v>7</v>
      </c>
      <c r="B10" s="166">
        <f t="shared" si="1"/>
        <v>0.08</v>
      </c>
      <c r="C10" s="199">
        <f t="shared" si="2"/>
        <v>5.4999999999999997E-3</v>
      </c>
      <c r="G10" s="23"/>
      <c r="H10" s="23"/>
      <c r="I10" s="176">
        <v>6</v>
      </c>
      <c r="J10" s="177">
        <f t="shared" si="3"/>
        <v>1.0499999999999998</v>
      </c>
      <c r="K10" s="177">
        <f t="shared" si="4"/>
        <v>-0.20000000000000018</v>
      </c>
      <c r="L10" s="178">
        <f t="shared" si="8"/>
        <v>-0.19123160355459576</v>
      </c>
      <c r="M10" s="179">
        <f t="shared" si="5"/>
        <v>6</v>
      </c>
      <c r="N10" s="180">
        <f t="shared" si="6"/>
        <v>-1.25</v>
      </c>
      <c r="O10" s="177">
        <f t="shared" si="7"/>
        <v>0</v>
      </c>
      <c r="P10" s="178">
        <f t="shared" si="9"/>
        <v>0</v>
      </c>
      <c r="Q10" s="106"/>
      <c r="R10" s="108"/>
      <c r="S10" s="108"/>
      <c r="T10" s="24"/>
      <c r="U10" s="24"/>
      <c r="V10" s="24"/>
      <c r="W10" s="24"/>
      <c r="Z10" s="24"/>
      <c r="AA10" s="24"/>
      <c r="AB10" s="24"/>
      <c r="AC10" s="24"/>
      <c r="AD10" s="24"/>
      <c r="AJ10" s="24"/>
      <c r="AK10" s="24"/>
      <c r="AL10" s="24"/>
      <c r="AM10" s="24"/>
    </row>
    <row r="11" spans="1:39">
      <c r="A11" s="112">
        <f t="shared" si="0"/>
        <v>8</v>
      </c>
      <c r="B11" s="166">
        <f t="shared" si="1"/>
        <v>0.08</v>
      </c>
      <c r="C11" s="199">
        <f t="shared" si="2"/>
        <v>5.4999999999999997E-3</v>
      </c>
      <c r="G11" s="23"/>
      <c r="H11" s="23"/>
      <c r="I11" s="176">
        <v>7</v>
      </c>
      <c r="J11" s="177">
        <f t="shared" si="3"/>
        <v>1.0499999999999998</v>
      </c>
      <c r="K11" s="177">
        <f t="shared" si="4"/>
        <v>-0.20000000000000018</v>
      </c>
      <c r="L11" s="178">
        <f t="shared" si="8"/>
        <v>-0.18980804323036798</v>
      </c>
      <c r="M11" s="179">
        <f t="shared" si="5"/>
        <v>7</v>
      </c>
      <c r="N11" s="180">
        <f t="shared" si="6"/>
        <v>-1.25</v>
      </c>
      <c r="O11" s="177">
        <f t="shared" si="7"/>
        <v>0</v>
      </c>
      <c r="P11" s="178">
        <f t="shared" si="9"/>
        <v>0</v>
      </c>
      <c r="Q11" s="106"/>
      <c r="R11" s="108"/>
      <c r="S11" s="108"/>
      <c r="T11" s="24"/>
      <c r="U11" s="24"/>
      <c r="V11" s="24"/>
      <c r="W11" s="24"/>
      <c r="Z11" s="24"/>
      <c r="AA11" s="24"/>
      <c r="AB11" s="24"/>
      <c r="AC11" s="24"/>
      <c r="AD11" s="24"/>
      <c r="AJ11" s="24"/>
      <c r="AK11" s="24"/>
      <c r="AL11" s="24"/>
      <c r="AM11" s="24"/>
    </row>
    <row r="12" spans="1:39">
      <c r="A12" s="112">
        <f t="shared" si="0"/>
        <v>9</v>
      </c>
      <c r="B12" s="166">
        <f t="shared" si="1"/>
        <v>0.08</v>
      </c>
      <c r="C12" s="199">
        <f t="shared" si="2"/>
        <v>5.4999999999999997E-3</v>
      </c>
      <c r="G12" s="23"/>
      <c r="H12" s="23"/>
      <c r="I12" s="176">
        <v>8</v>
      </c>
      <c r="J12" s="177">
        <f t="shared" si="3"/>
        <v>1.0499999999999998</v>
      </c>
      <c r="K12" s="177">
        <f t="shared" si="4"/>
        <v>-0.20000000000000018</v>
      </c>
      <c r="L12" s="178">
        <f t="shared" si="8"/>
        <v>-0.18839508012939749</v>
      </c>
      <c r="M12" s="179">
        <f t="shared" si="5"/>
        <v>8</v>
      </c>
      <c r="N12" s="180">
        <f t="shared" si="6"/>
        <v>-1.25</v>
      </c>
      <c r="O12" s="177">
        <f t="shared" si="7"/>
        <v>0</v>
      </c>
      <c r="P12" s="178">
        <f t="shared" si="9"/>
        <v>0</v>
      </c>
      <c r="Q12" s="106"/>
      <c r="R12" s="108"/>
      <c r="S12" s="108"/>
      <c r="T12" s="24"/>
      <c r="U12" s="24"/>
      <c r="V12" s="24"/>
      <c r="W12" s="24"/>
      <c r="Z12" s="24"/>
      <c r="AA12" s="24"/>
      <c r="AB12" s="24"/>
      <c r="AC12" s="24"/>
      <c r="AD12" s="24"/>
      <c r="AJ12" s="24"/>
      <c r="AK12" s="24"/>
      <c r="AL12" s="24"/>
      <c r="AM12" s="24"/>
    </row>
    <row r="13" spans="1:39">
      <c r="A13" s="112">
        <f t="shared" si="0"/>
        <v>10</v>
      </c>
      <c r="B13" s="166">
        <f t="shared" si="1"/>
        <v>0.08</v>
      </c>
      <c r="C13" s="199">
        <f t="shared" si="2"/>
        <v>5.4999999999999997E-3</v>
      </c>
      <c r="G13" s="23"/>
      <c r="H13" s="23"/>
      <c r="I13" s="176">
        <v>9</v>
      </c>
      <c r="J13" s="177">
        <f t="shared" si="3"/>
        <v>1.0499999999999998</v>
      </c>
      <c r="K13" s="177">
        <f t="shared" si="4"/>
        <v>-0.20000000000000018</v>
      </c>
      <c r="L13" s="178">
        <f t="shared" si="8"/>
        <v>-0.18699263536416624</v>
      </c>
      <c r="M13" s="179">
        <f t="shared" si="5"/>
        <v>9</v>
      </c>
      <c r="N13" s="180">
        <f t="shared" si="6"/>
        <v>-1.25</v>
      </c>
      <c r="O13" s="177">
        <f t="shared" si="7"/>
        <v>0</v>
      </c>
      <c r="P13" s="178">
        <f t="shared" si="9"/>
        <v>0</v>
      </c>
      <c r="Q13" s="106"/>
      <c r="R13" s="108"/>
      <c r="S13" s="108"/>
      <c r="T13" s="24"/>
      <c r="U13" s="24"/>
      <c r="V13" s="24"/>
      <c r="W13" s="24"/>
      <c r="Z13" s="24"/>
      <c r="AA13" s="24"/>
      <c r="AB13" s="24"/>
      <c r="AC13" s="24"/>
      <c r="AD13" s="24"/>
      <c r="AJ13" s="24"/>
      <c r="AK13" s="24"/>
      <c r="AL13" s="24"/>
      <c r="AM13" s="24"/>
    </row>
    <row r="14" spans="1:39">
      <c r="A14" s="112">
        <f t="shared" si="0"/>
        <v>11</v>
      </c>
      <c r="B14" s="166">
        <f t="shared" si="1"/>
        <v>0.08</v>
      </c>
      <c r="C14" s="199">
        <f t="shared" si="2"/>
        <v>5.4999999999999997E-3</v>
      </c>
      <c r="G14" s="23"/>
      <c r="H14" s="23"/>
      <c r="I14" s="176">
        <v>10</v>
      </c>
      <c r="J14" s="177">
        <f t="shared" si="3"/>
        <v>1.0499999999999998</v>
      </c>
      <c r="K14" s="177">
        <f t="shared" si="4"/>
        <v>-0.20000000000000018</v>
      </c>
      <c r="L14" s="178">
        <f t="shared" si="8"/>
        <v>-0.18560063063440815</v>
      </c>
      <c r="M14" s="179">
        <f t="shared" si="5"/>
        <v>10</v>
      </c>
      <c r="N14" s="180">
        <f t="shared" si="6"/>
        <v>-1.25</v>
      </c>
      <c r="O14" s="177">
        <f t="shared" si="7"/>
        <v>0</v>
      </c>
      <c r="P14" s="178">
        <f t="shared" si="9"/>
        <v>0</v>
      </c>
      <c r="Q14" s="106"/>
      <c r="R14" s="108"/>
      <c r="S14" s="108"/>
      <c r="T14" s="24"/>
      <c r="U14" s="24"/>
      <c r="V14" s="24"/>
      <c r="W14" s="24"/>
      <c r="Z14" s="24"/>
      <c r="AA14" s="24"/>
      <c r="AB14" s="24"/>
      <c r="AC14" s="24"/>
      <c r="AD14" s="24"/>
      <c r="AJ14" s="24"/>
      <c r="AK14" s="24"/>
      <c r="AL14" s="24"/>
      <c r="AM14" s="24"/>
    </row>
    <row r="15" spans="1:39">
      <c r="A15" s="112">
        <f t="shared" si="0"/>
        <v>12</v>
      </c>
      <c r="B15" s="166">
        <f t="shared" si="1"/>
        <v>0.08</v>
      </c>
      <c r="C15" s="199">
        <f t="shared" si="2"/>
        <v>5.4999999999999997E-3</v>
      </c>
      <c r="G15" s="23"/>
      <c r="H15" s="23"/>
      <c r="I15" s="176">
        <v>11</v>
      </c>
      <c r="J15" s="177">
        <f t="shared" si="3"/>
        <v>1.0499999999999998</v>
      </c>
      <c r="K15" s="177">
        <f t="shared" si="4"/>
        <v>-0.20000000000000018</v>
      </c>
      <c r="L15" s="178">
        <f t="shared" si="8"/>
        <v>-0.18421898822273761</v>
      </c>
      <c r="M15" s="179">
        <f t="shared" si="5"/>
        <v>11</v>
      </c>
      <c r="N15" s="180">
        <f t="shared" si="6"/>
        <v>-1.25</v>
      </c>
      <c r="O15" s="177">
        <f t="shared" si="7"/>
        <v>0</v>
      </c>
      <c r="P15" s="178">
        <f t="shared" si="9"/>
        <v>0</v>
      </c>
      <c r="Q15" s="106"/>
      <c r="R15" s="108"/>
      <c r="S15" s="108"/>
      <c r="T15" s="24"/>
      <c r="U15" s="24"/>
      <c r="V15" s="24"/>
      <c r="W15" s="24"/>
      <c r="Z15" s="24"/>
      <c r="AA15" s="24"/>
      <c r="AB15" s="24"/>
      <c r="AC15" s="24"/>
      <c r="AD15" s="24"/>
      <c r="AJ15" s="24"/>
      <c r="AK15" s="24"/>
      <c r="AL15" s="24"/>
      <c r="AM15" s="24"/>
    </row>
    <row r="16" spans="1:39" ht="16.2" thickBot="1">
      <c r="A16" s="112"/>
      <c r="B16" s="167"/>
      <c r="C16" s="115"/>
      <c r="G16" s="23"/>
      <c r="H16" s="23"/>
      <c r="I16" s="181">
        <v>12</v>
      </c>
      <c r="J16" s="177">
        <f t="shared" si="3"/>
        <v>1.0499999999999998</v>
      </c>
      <c r="K16" s="177">
        <f t="shared" si="4"/>
        <v>-0.20000000000000018</v>
      </c>
      <c r="L16" s="178">
        <f t="shared" si="8"/>
        <v>-0.18284763099031026</v>
      </c>
      <c r="M16" s="144">
        <f t="shared" si="5"/>
        <v>12</v>
      </c>
      <c r="N16" s="180">
        <f t="shared" si="6"/>
        <v>-1.25</v>
      </c>
      <c r="O16" s="177">
        <f t="shared" si="7"/>
        <v>0</v>
      </c>
      <c r="P16" s="178">
        <f t="shared" si="9"/>
        <v>0</v>
      </c>
      <c r="Q16" s="106"/>
      <c r="R16" s="108"/>
      <c r="S16" s="108"/>
      <c r="T16" s="24"/>
      <c r="U16" s="24"/>
      <c r="V16" s="24"/>
      <c r="W16" s="24"/>
      <c r="Z16" s="24"/>
      <c r="AA16" s="24"/>
      <c r="AB16" s="24"/>
      <c r="AC16" s="24"/>
      <c r="AD16" s="24"/>
      <c r="AJ16" s="24"/>
      <c r="AK16" s="24"/>
      <c r="AL16" s="24"/>
      <c r="AM16" s="24"/>
    </row>
    <row r="17" spans="1:42">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42">
      <c r="A18" s="114"/>
      <c r="B18" s="190" t="s">
        <v>152</v>
      </c>
      <c r="C18" s="164" t="s">
        <v>153</v>
      </c>
      <c r="D18" s="32"/>
      <c r="E18" s="32"/>
      <c r="F18" s="32"/>
      <c r="G18" s="33"/>
      <c r="H18" s="36"/>
      <c r="I18" s="186" t="s">
        <v>121</v>
      </c>
      <c r="J18" s="187">
        <f>((-B25*B23)-B28-B29/10000)*B27*(1-1/(1+B24*B23)^12)/(B24*B23)+B27-B27/(1+B24*B23)^12</f>
        <v>-2.2869825346253094</v>
      </c>
      <c r="K18" s="119"/>
      <c r="L18" s="119"/>
      <c r="M18" s="118" t="s">
        <v>122</v>
      </c>
      <c r="N18" s="140">
        <f>(B28+(B25*B23)-B29/10000)*B27*(1-1/(1+B24*B23)^12)/(B24*B23)-B27+B27/(1+B24*B23)^12</f>
        <v>0</v>
      </c>
      <c r="O18" s="188"/>
      <c r="P18" s="189"/>
      <c r="Q18" s="106"/>
      <c r="R18" s="108"/>
      <c r="S18" s="108"/>
      <c r="T18" s="24"/>
      <c r="U18" s="24"/>
      <c r="V18" s="24"/>
      <c r="W18" s="24"/>
      <c r="Z18" s="24"/>
      <c r="AA18" s="24"/>
      <c r="AB18" s="24"/>
      <c r="AC18" s="24"/>
      <c r="AD18" s="24"/>
      <c r="AJ18" s="24"/>
      <c r="AK18" s="24"/>
      <c r="AL18" s="24"/>
      <c r="AM18" s="24"/>
    </row>
    <row r="19" spans="1:42">
      <c r="A19" s="114" t="s">
        <v>139</v>
      </c>
      <c r="B19" s="139">
        <f>L3</f>
        <v>-2.2869825346252952</v>
      </c>
      <c r="C19" s="139">
        <f>O3</f>
        <v>0</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42">
      <c r="A20" s="114" t="s">
        <v>140</v>
      </c>
      <c r="B20" s="143">
        <f>((-B25*B23)-B28-B29/10000)*B27*(1-1/(1+B24*B23)^12)/(B24*B23)+B27-B27/(1+B24*B23)^12</f>
        <v>-2.2869825346253094</v>
      </c>
      <c r="C20" s="139">
        <f>N18</f>
        <v>0</v>
      </c>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42" ht="16.2" thickBot="1">
      <c r="A21" s="147" t="s">
        <v>144</v>
      </c>
      <c r="B21" s="198">
        <f>AVERAGE(J5:J16)</f>
        <v>1.05</v>
      </c>
      <c r="C21" s="198">
        <f>AVERAGE(N5:N16)</f>
        <v>-1.25</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42">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42">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42" ht="16.2" thickBot="1">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42" ht="16.2" thickBot="1">
      <c r="A25" s="89" t="s">
        <v>102</v>
      </c>
      <c r="B25" s="150">
        <f>0.058</f>
        <v>5.8000000000000003E-2</v>
      </c>
      <c r="C25" s="200" t="s">
        <v>154</v>
      </c>
      <c r="D25" s="201"/>
      <c r="E25" s="202">
        <f>(AVERAGE(B4:B15)-B25)*B23</f>
        <v>5.4999999999999962E-3</v>
      </c>
      <c r="I25" s="23"/>
      <c r="J25" s="24"/>
      <c r="O25" s="34"/>
      <c r="P25" s="106"/>
      <c r="Q25" s="106"/>
      <c r="R25" s="108"/>
      <c r="S25" s="108"/>
      <c r="T25" s="24"/>
      <c r="U25" s="24"/>
      <c r="V25" s="24"/>
      <c r="W25" s="24"/>
      <c r="Z25" s="24"/>
      <c r="AA25" s="24"/>
      <c r="AB25" s="24"/>
      <c r="AC25" s="24"/>
      <c r="AD25" s="24"/>
      <c r="AJ25" s="24"/>
      <c r="AK25" s="24"/>
      <c r="AL25" s="24"/>
      <c r="AM25" s="24"/>
    </row>
    <row r="26" spans="1:42">
      <c r="A26" s="89" t="s">
        <v>103</v>
      </c>
      <c r="B26" s="151">
        <f>0.1</f>
        <v>0.1</v>
      </c>
      <c r="I26" s="23"/>
      <c r="J26" s="24"/>
      <c r="O26" s="34"/>
      <c r="P26" s="106"/>
      <c r="Q26" s="106"/>
      <c r="R26" s="108"/>
      <c r="S26" s="108"/>
      <c r="T26" s="24"/>
      <c r="U26" s="24"/>
      <c r="V26" s="24"/>
      <c r="W26" s="24"/>
      <c r="Z26" s="24"/>
      <c r="AA26" s="24"/>
      <c r="AB26" s="24"/>
      <c r="AC26" s="24"/>
      <c r="AD26" s="24"/>
      <c r="AJ26" s="24"/>
      <c r="AK26" s="24"/>
      <c r="AL26" s="24"/>
      <c r="AM26" s="24"/>
    </row>
    <row r="27" spans="1:42">
      <c r="A27" s="89" t="s">
        <v>91</v>
      </c>
      <c r="B27" s="152">
        <v>100</v>
      </c>
      <c r="I27" s="23"/>
      <c r="J27" s="24"/>
      <c r="O27" s="34"/>
      <c r="P27" s="106"/>
      <c r="Q27" s="106"/>
      <c r="R27" s="108"/>
      <c r="S27" s="108"/>
      <c r="T27" s="24"/>
      <c r="U27" s="24"/>
      <c r="V27" s="24"/>
      <c r="W27" s="24"/>
      <c r="Z27" s="24"/>
      <c r="AA27" s="24"/>
      <c r="AB27" s="24"/>
      <c r="AC27" s="24"/>
      <c r="AD27" s="24"/>
      <c r="AJ27" s="24"/>
      <c r="AK27" s="24"/>
      <c r="AL27" s="24"/>
      <c r="AM27" s="24"/>
    </row>
    <row r="28" spans="1:42" ht="16.2" thickBot="1">
      <c r="A28" s="153" t="s">
        <v>104</v>
      </c>
      <c r="B28" s="154">
        <f>(AVERAGE(B4:B16)-B25)*B23-(AVERAGE(B4:B16)-B24)*B23+B29/10000</f>
        <v>-6.000000000000001E-3</v>
      </c>
      <c r="C28" s="110" t="s">
        <v>190</v>
      </c>
      <c r="I28" s="23"/>
      <c r="O28" s="34"/>
      <c r="P28" s="34"/>
      <c r="Q28" s="34"/>
      <c r="R28" s="34"/>
      <c r="S28" s="34"/>
      <c r="T28" s="24"/>
      <c r="U28" s="24"/>
      <c r="V28" s="24"/>
      <c r="W28" s="24"/>
      <c r="Z28" s="24"/>
      <c r="AA28" s="24"/>
      <c r="AB28" s="24"/>
      <c r="AC28" s="24"/>
      <c r="AD28" s="24"/>
      <c r="AJ28" s="24"/>
      <c r="AK28" s="24"/>
      <c r="AL28" s="24"/>
      <c r="AM28" s="24"/>
    </row>
    <row r="29" spans="1:42">
      <c r="A29" s="204" t="s">
        <v>106</v>
      </c>
      <c r="B29" s="205">
        <f>10</f>
        <v>10</v>
      </c>
      <c r="C29" s="95" t="s">
        <v>151</v>
      </c>
      <c r="I29" s="23"/>
      <c r="O29" s="34"/>
      <c r="P29" s="34"/>
      <c r="Q29" s="34"/>
      <c r="R29" s="34"/>
      <c r="S29" s="34"/>
      <c r="T29" s="24"/>
      <c r="U29" s="24"/>
      <c r="V29" s="24"/>
      <c r="W29" s="24"/>
      <c r="Z29" s="24"/>
      <c r="AA29" s="24"/>
      <c r="AB29" s="24"/>
      <c r="AC29" s="24"/>
      <c r="AD29" s="24"/>
      <c r="AJ29" s="24"/>
      <c r="AK29" s="24"/>
      <c r="AL29" s="24"/>
      <c r="AM29" s="24"/>
    </row>
    <row r="30" spans="1:42">
      <c r="A30" s="92"/>
      <c r="B30" s="24"/>
      <c r="C30" s="24"/>
      <c r="D30" s="24"/>
      <c r="E30" s="24"/>
      <c r="F30" s="24"/>
      <c r="G30" s="24"/>
      <c r="H30" s="24"/>
      <c r="I30" s="24"/>
      <c r="J30" s="24"/>
      <c r="K30" s="24"/>
      <c r="L30" s="24"/>
      <c r="M30" s="24"/>
      <c r="N30" s="24"/>
      <c r="O30" s="24"/>
      <c r="Q30" s="24"/>
      <c r="R30" s="24"/>
      <c r="S30" s="24"/>
      <c r="T30" s="24"/>
      <c r="U30" s="24"/>
      <c r="V30" s="24"/>
      <c r="W30" s="24"/>
      <c r="Z30" s="24"/>
      <c r="AA30" s="24"/>
      <c r="AB30" s="24"/>
      <c r="AC30" s="24"/>
      <c r="AD30" s="24"/>
      <c r="AE30" s="37"/>
      <c r="AF30" s="37"/>
      <c r="AG30" s="37"/>
      <c r="AH30" s="37"/>
      <c r="AI30" s="37"/>
      <c r="AJ30" s="24"/>
      <c r="AK30" s="24"/>
      <c r="AL30" s="24"/>
      <c r="AM30" s="24"/>
    </row>
    <row r="31" spans="1:42">
      <c r="A31" s="92"/>
      <c r="B31" s="23"/>
      <c r="C31" s="23"/>
      <c r="D31" s="23"/>
      <c r="E31" s="23"/>
      <c r="F31" s="23"/>
      <c r="G31" s="23"/>
      <c r="H31" s="23"/>
      <c r="I31" s="23"/>
      <c r="J31" s="23"/>
      <c r="K31" s="23"/>
      <c r="L31" s="23"/>
      <c r="M31" s="23"/>
      <c r="N31" s="23"/>
      <c r="O31" s="24"/>
      <c r="Q31" s="24"/>
      <c r="R31" s="24"/>
      <c r="S31" s="24"/>
      <c r="T31" s="24"/>
      <c r="U31" s="24"/>
      <c r="V31" s="24"/>
      <c r="W31" s="24"/>
      <c r="Z31" s="24"/>
      <c r="AA31" s="24"/>
      <c r="AB31" s="24"/>
      <c r="AC31" s="24"/>
      <c r="AD31" s="24"/>
      <c r="AE31" s="37"/>
      <c r="AF31" s="37"/>
      <c r="AG31" s="37"/>
      <c r="AH31" s="37"/>
      <c r="AI31" s="37"/>
      <c r="AJ31" s="24"/>
      <c r="AK31" s="24"/>
      <c r="AL31" s="24"/>
      <c r="AM31" s="24"/>
    </row>
    <row r="32" spans="1:42" s="37" customFormat="1">
      <c r="A32" s="206"/>
      <c r="B32" s="24"/>
      <c r="C32" s="24"/>
      <c r="D32" s="24"/>
      <c r="E32" s="23"/>
      <c r="F32" s="23"/>
      <c r="G32" s="24"/>
      <c r="H32" s="24"/>
      <c r="I32" s="24"/>
      <c r="J32" s="24"/>
      <c r="K32" s="24"/>
      <c r="L32" s="24"/>
      <c r="M32" s="24"/>
      <c r="N32" s="24"/>
      <c r="O32" s="24"/>
      <c r="P32" s="24"/>
      <c r="Q32" s="24"/>
      <c r="R32" s="24"/>
      <c r="S32" s="24"/>
      <c r="T32" s="24"/>
      <c r="U32" s="24"/>
      <c r="V32" s="24"/>
      <c r="W32" s="40"/>
      <c r="X32" s="24"/>
      <c r="Y32" s="24"/>
      <c r="Z32" s="24"/>
      <c r="AA32" s="24"/>
      <c r="AB32" s="24"/>
      <c r="AC32" s="72"/>
      <c r="AD32" s="75"/>
      <c r="AE32" s="75"/>
      <c r="AF32" s="75"/>
      <c r="AG32" s="75"/>
      <c r="AH32" s="75"/>
      <c r="AI32" s="75"/>
      <c r="AJ32" s="75"/>
      <c r="AK32" s="75"/>
      <c r="AL32" s="75"/>
      <c r="AM32" s="75"/>
      <c r="AN32" s="75"/>
      <c r="AO32" s="75"/>
      <c r="AP32" s="75"/>
    </row>
    <row r="33" spans="1:43" s="37" customFormat="1">
      <c r="A33" s="92"/>
      <c r="B33" s="23"/>
      <c r="C33" s="23"/>
      <c r="D33" s="23"/>
      <c r="E33" s="23"/>
      <c r="F33" s="23"/>
      <c r="G33" s="23"/>
      <c r="H33" s="23"/>
      <c r="I33" s="23"/>
      <c r="J33" s="23"/>
      <c r="K33" s="23"/>
      <c r="L33" s="23"/>
      <c r="M33" s="23"/>
      <c r="N33" s="23"/>
      <c r="O33" s="24"/>
      <c r="P33" s="113"/>
      <c r="Q33" s="107"/>
      <c r="R33" s="107"/>
      <c r="S33" s="107"/>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24"/>
      <c r="B34" s="23"/>
      <c r="C34" s="23"/>
      <c r="D34" s="23"/>
      <c r="E34" s="23"/>
      <c r="F34" s="23"/>
      <c r="G34" s="23"/>
      <c r="H34" s="23"/>
      <c r="I34" s="23"/>
      <c r="J34" s="23"/>
      <c r="K34" s="23"/>
      <c r="L34" s="23"/>
      <c r="M34" s="23"/>
      <c r="N34" s="23"/>
      <c r="O34" s="24"/>
      <c r="P34" s="113"/>
      <c r="Q34" s="107"/>
      <c r="R34" s="107"/>
      <c r="S34" s="107"/>
      <c r="T34" s="24"/>
      <c r="U34" s="24"/>
      <c r="V34" s="24"/>
      <c r="W34" s="40"/>
      <c r="X34" s="24"/>
      <c r="Y34" s="24"/>
      <c r="Z34" s="24"/>
      <c r="AA34" s="24"/>
      <c r="AB34" s="24"/>
      <c r="AC34" s="128"/>
      <c r="AD34" s="129"/>
      <c r="AE34" s="129"/>
      <c r="AF34" s="129"/>
      <c r="AG34" s="129"/>
      <c r="AH34" s="129"/>
      <c r="AI34" s="129"/>
      <c r="AJ34" s="129"/>
      <c r="AK34" s="129"/>
      <c r="AL34" s="129"/>
      <c r="AM34" s="129"/>
      <c r="AN34" s="129"/>
      <c r="AO34" s="129"/>
      <c r="AP34" s="129"/>
      <c r="AQ34" s="24"/>
    </row>
    <row r="35" spans="1:43" s="37" customFormat="1">
      <c r="A35" s="24"/>
      <c r="B35" s="23"/>
      <c r="C35" s="23"/>
      <c r="D35" s="23"/>
      <c r="E35" s="23"/>
      <c r="F35" s="23"/>
      <c r="G35" s="23"/>
      <c r="H35" s="23"/>
      <c r="I35" s="23"/>
      <c r="J35" s="23"/>
      <c r="K35" s="23"/>
      <c r="L35" s="23"/>
      <c r="M35" s="23"/>
      <c r="N35" s="23"/>
      <c r="O35" s="24"/>
      <c r="P35" s="113"/>
      <c r="Q35" s="107"/>
      <c r="R35" s="107"/>
      <c r="S35" s="107"/>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24"/>
      <c r="B36" s="23"/>
      <c r="C36" s="23"/>
      <c r="D36" s="23"/>
      <c r="E36" s="23"/>
      <c r="F36" s="23"/>
      <c r="G36" s="23"/>
      <c r="H36" s="23"/>
      <c r="I36" s="23"/>
      <c r="J36" s="23"/>
      <c r="K36" s="23"/>
      <c r="L36" s="23"/>
      <c r="M36" s="23"/>
      <c r="N36" s="23"/>
      <c r="O36" s="24"/>
      <c r="P36" s="113"/>
      <c r="Q36" s="107"/>
      <c r="R36" s="107"/>
      <c r="S36" s="107"/>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24"/>
      <c r="B37" s="23"/>
      <c r="C37" s="23"/>
      <c r="D37" s="23"/>
      <c r="E37" s="23"/>
      <c r="F37" s="23"/>
      <c r="G37" s="23"/>
      <c r="H37" s="23"/>
      <c r="I37" s="23"/>
      <c r="J37" s="23"/>
      <c r="K37" s="23"/>
      <c r="L37" s="23"/>
      <c r="M37" s="23"/>
      <c r="N37" s="23"/>
      <c r="O37" s="24"/>
      <c r="P37" s="113"/>
      <c r="Q37" s="107"/>
      <c r="R37" s="107"/>
      <c r="S37" s="107"/>
      <c r="T37" s="24"/>
      <c r="U37" s="24"/>
      <c r="V37" s="24"/>
      <c r="W37" s="40"/>
      <c r="X37" s="24"/>
      <c r="Y37" s="24"/>
      <c r="Z37" s="24"/>
      <c r="AA37" s="24"/>
      <c r="AB37" s="24"/>
      <c r="AC37" s="34"/>
      <c r="AD37" s="130"/>
      <c r="AE37" s="131"/>
      <c r="AF37" s="131"/>
      <c r="AG37" s="131"/>
      <c r="AH37" s="131"/>
      <c r="AI37" s="131"/>
      <c r="AJ37" s="131"/>
      <c r="AK37" s="131"/>
      <c r="AL37" s="131"/>
      <c r="AM37" s="131"/>
      <c r="AN37" s="131"/>
      <c r="AO37" s="131"/>
      <c r="AP37" s="131"/>
      <c r="AQ37" s="24"/>
    </row>
    <row r="38" spans="1:43" s="37" customFormat="1">
      <c r="A38" s="24"/>
      <c r="B38" s="212"/>
      <c r="C38" s="23"/>
      <c r="D38" s="23"/>
      <c r="E38" s="23"/>
      <c r="F38" s="23"/>
      <c r="G38" s="23"/>
      <c r="H38" s="23"/>
      <c r="I38" s="23"/>
      <c r="J38" s="23"/>
      <c r="K38" s="23"/>
      <c r="L38" s="23"/>
      <c r="M38" s="23"/>
      <c r="N38" s="23"/>
      <c r="O38" s="24"/>
      <c r="P38" s="113"/>
      <c r="Q38" s="107"/>
      <c r="R38" s="107"/>
      <c r="S38" s="107"/>
      <c r="T38" s="24"/>
      <c r="U38" s="24"/>
      <c r="V38" s="24"/>
      <c r="W38" s="40"/>
      <c r="X38" s="24"/>
      <c r="Y38" s="24"/>
      <c r="Z38" s="24"/>
      <c r="AA38" s="24"/>
      <c r="AB38" s="24"/>
      <c r="AC38" s="34"/>
      <c r="AD38" s="131"/>
      <c r="AE38" s="131"/>
      <c r="AF38" s="131"/>
      <c r="AG38" s="131"/>
      <c r="AH38" s="131"/>
      <c r="AI38" s="131"/>
      <c r="AJ38" s="131"/>
      <c r="AK38" s="131"/>
      <c r="AL38" s="131"/>
      <c r="AM38" s="131"/>
      <c r="AN38" s="131"/>
      <c r="AO38" s="131"/>
      <c r="AP38" s="132"/>
      <c r="AQ38" s="24"/>
    </row>
    <row r="39" spans="1:43" s="37" customFormat="1">
      <c r="A39" s="24"/>
      <c r="B39" s="38"/>
      <c r="C39" s="38"/>
      <c r="D39" s="38"/>
      <c r="E39" s="38"/>
      <c r="F39" s="38"/>
      <c r="G39" s="38"/>
      <c r="H39" s="38"/>
      <c r="I39" s="38"/>
      <c r="J39" s="38"/>
      <c r="K39" s="38"/>
      <c r="L39" s="38"/>
      <c r="M39" s="38"/>
      <c r="N39" s="38"/>
      <c r="O39" s="24"/>
      <c r="P39" s="113"/>
      <c r="Q39" s="107"/>
      <c r="R39" s="107"/>
      <c r="S39" s="107"/>
      <c r="T39" s="24"/>
      <c r="U39" s="24"/>
      <c r="V39" s="24"/>
      <c r="W39" s="40"/>
      <c r="X39" s="24"/>
      <c r="Y39" s="24"/>
      <c r="Z39" s="24"/>
      <c r="AA39" s="24"/>
      <c r="AB39" s="24"/>
      <c r="AC39" s="128"/>
      <c r="AD39" s="131"/>
      <c r="AE39" s="131"/>
      <c r="AF39" s="131"/>
      <c r="AG39" s="131"/>
      <c r="AH39" s="131"/>
      <c r="AI39" s="131"/>
      <c r="AJ39" s="131"/>
      <c r="AK39" s="131"/>
      <c r="AL39" s="131"/>
      <c r="AM39" s="131"/>
      <c r="AN39" s="131"/>
      <c r="AO39" s="131"/>
      <c r="AP39" s="131"/>
      <c r="AQ39" s="24"/>
    </row>
    <row r="40" spans="1:43" s="37" customFormat="1">
      <c r="A40" s="207"/>
      <c r="B40" s="134"/>
      <c r="C40" s="134"/>
      <c r="D40" s="134"/>
      <c r="E40" s="134"/>
      <c r="F40" s="134"/>
      <c r="G40" s="134"/>
      <c r="H40" s="134"/>
      <c r="I40" s="134"/>
      <c r="J40" s="134"/>
      <c r="K40" s="134"/>
      <c r="L40" s="134"/>
      <c r="M40" s="134"/>
      <c r="N40" s="134"/>
      <c r="O40" s="24"/>
      <c r="P40" s="113"/>
      <c r="Q40" s="107"/>
      <c r="R40" s="107"/>
      <c r="S40" s="107"/>
      <c r="T40" s="24"/>
      <c r="U40" s="24"/>
      <c r="V40" s="24"/>
      <c r="W40" s="40"/>
      <c r="X40" s="24"/>
      <c r="Y40" s="24"/>
      <c r="Z40" s="24"/>
      <c r="AA40" s="24"/>
      <c r="AB40" s="24"/>
      <c r="AC40" s="128"/>
      <c r="AD40" s="129"/>
      <c r="AE40" s="129"/>
      <c r="AF40" s="129"/>
      <c r="AG40" s="129"/>
      <c r="AH40" s="129"/>
      <c r="AI40" s="129"/>
      <c r="AJ40" s="129"/>
      <c r="AK40" s="129"/>
      <c r="AL40" s="129"/>
      <c r="AM40" s="129"/>
      <c r="AN40" s="129"/>
      <c r="AO40" s="129"/>
      <c r="AP40" s="129"/>
      <c r="AQ40" s="24"/>
    </row>
    <row r="41" spans="1:43" s="37" customFormat="1">
      <c r="A41" s="207"/>
      <c r="B41" s="134"/>
      <c r="C41" s="134"/>
      <c r="D41" s="134"/>
      <c r="E41" s="134"/>
      <c r="F41" s="134"/>
      <c r="G41" s="134"/>
      <c r="H41" s="134"/>
      <c r="I41" s="134"/>
      <c r="J41" s="134"/>
      <c r="K41" s="134"/>
      <c r="L41" s="134"/>
      <c r="M41" s="134"/>
      <c r="N41" s="134"/>
      <c r="O41" s="24"/>
      <c r="P41" s="113"/>
      <c r="Q41" s="107"/>
      <c r="R41" s="107"/>
      <c r="S41" s="107"/>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208"/>
      <c r="B42" s="135"/>
      <c r="C42" s="135"/>
      <c r="D42" s="135"/>
      <c r="E42" s="135"/>
      <c r="F42" s="135"/>
      <c r="G42" s="135"/>
      <c r="H42" s="135"/>
      <c r="I42" s="135"/>
      <c r="J42" s="135"/>
      <c r="K42" s="135"/>
      <c r="L42" s="135"/>
      <c r="M42" s="135"/>
      <c r="N42" s="135"/>
      <c r="O42" s="24"/>
      <c r="P42" s="113"/>
      <c r="Q42" s="107"/>
      <c r="R42" s="107"/>
      <c r="S42" s="107"/>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209"/>
      <c r="B43" s="135"/>
      <c r="C43" s="135"/>
      <c r="D43" s="135"/>
      <c r="E43" s="135"/>
      <c r="F43" s="135"/>
      <c r="G43" s="135"/>
      <c r="H43" s="135"/>
      <c r="I43" s="135"/>
      <c r="J43" s="135"/>
      <c r="K43" s="135"/>
      <c r="L43" s="135"/>
      <c r="M43" s="135"/>
      <c r="N43" s="135"/>
      <c r="O43" s="24"/>
      <c r="P43" s="113"/>
      <c r="Q43" s="107"/>
      <c r="R43" s="107"/>
      <c r="S43" s="107"/>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210"/>
      <c r="B44" s="136"/>
      <c r="C44" s="136"/>
      <c r="D44" s="136"/>
      <c r="E44" s="136"/>
      <c r="F44" s="136"/>
      <c r="G44" s="136"/>
      <c r="H44" s="136"/>
      <c r="I44" s="136"/>
      <c r="J44" s="136"/>
      <c r="K44" s="136"/>
      <c r="L44" s="136"/>
      <c r="M44" s="136"/>
      <c r="N44" s="136"/>
      <c r="O44" s="24"/>
      <c r="P44" s="24"/>
      <c r="Q44" s="24"/>
      <c r="R44" s="24"/>
      <c r="S44" s="24"/>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211"/>
      <c r="B45" s="137"/>
      <c r="C45" s="137"/>
      <c r="D45" s="137"/>
      <c r="E45" s="137"/>
      <c r="F45" s="137"/>
      <c r="G45" s="137"/>
      <c r="H45" s="137"/>
      <c r="I45" s="137"/>
      <c r="J45" s="137"/>
      <c r="K45" s="137"/>
      <c r="L45" s="137"/>
      <c r="M45" s="137"/>
      <c r="N45" s="137"/>
      <c r="O45" s="24"/>
      <c r="P45" s="24"/>
      <c r="Q45" s="24"/>
      <c r="R45" s="24"/>
      <c r="S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c r="A46" s="59"/>
      <c r="B46" s="96"/>
      <c r="C46" s="96"/>
      <c r="D46" s="96"/>
      <c r="E46" s="96"/>
      <c r="F46" s="96"/>
      <c r="G46" s="96"/>
      <c r="H46" s="96"/>
      <c r="I46" s="96"/>
      <c r="J46" s="96"/>
      <c r="K46" s="96"/>
      <c r="L46" s="96"/>
      <c r="M46" s="96"/>
      <c r="N46" s="96"/>
      <c r="O46" s="96"/>
      <c r="Q46" s="24"/>
      <c r="R46" s="24"/>
      <c r="S46" s="24"/>
      <c r="W46" s="34"/>
      <c r="X46" s="34"/>
      <c r="Y46" s="34"/>
      <c r="Z46" s="34"/>
      <c r="AA46" s="34"/>
      <c r="AB46" s="34"/>
      <c r="AC46" s="128"/>
      <c r="AD46" s="129"/>
      <c r="AE46" s="129"/>
      <c r="AF46" s="129"/>
      <c r="AG46" s="129"/>
      <c r="AH46" s="129"/>
      <c r="AI46" s="129"/>
      <c r="AJ46" s="129"/>
      <c r="AK46" s="129"/>
      <c r="AL46" s="129"/>
      <c r="AM46" s="129"/>
      <c r="AN46" s="129"/>
      <c r="AO46" s="129"/>
      <c r="AP46" s="129"/>
      <c r="AQ46" s="34"/>
    </row>
    <row r="47" spans="1:43" s="24" customFormat="1">
      <c r="B47" s="191"/>
      <c r="C47" s="47"/>
      <c r="D47" s="47"/>
      <c r="E47" s="47"/>
      <c r="F47" s="47"/>
      <c r="G47" s="47"/>
      <c r="H47" s="47"/>
      <c r="I47" s="47"/>
      <c r="J47" s="47"/>
      <c r="K47" s="47"/>
      <c r="L47" s="47"/>
      <c r="M47" s="47"/>
      <c r="N47" s="47"/>
      <c r="O47" s="47"/>
      <c r="AC47" s="158"/>
      <c r="AD47" s="159"/>
      <c r="AE47" s="159"/>
      <c r="AF47" s="159"/>
      <c r="AG47" s="159"/>
      <c r="AH47" s="159"/>
      <c r="AI47" s="159"/>
      <c r="AJ47" s="159"/>
      <c r="AK47" s="159"/>
      <c r="AL47" s="159"/>
      <c r="AM47" s="159"/>
      <c r="AN47" s="159"/>
      <c r="AO47" s="159"/>
      <c r="AP47" s="159"/>
    </row>
    <row r="48" spans="1:43" s="24" customFormat="1">
      <c r="A48" s="92"/>
      <c r="B48" s="191"/>
      <c r="C48" s="47"/>
      <c r="D48" s="47"/>
      <c r="E48" s="47"/>
      <c r="F48" s="47"/>
      <c r="G48" s="47"/>
      <c r="H48" s="47"/>
      <c r="I48" s="47"/>
      <c r="J48" s="47"/>
      <c r="K48" s="47"/>
      <c r="L48" s="47"/>
      <c r="M48" s="47"/>
      <c r="N48" s="47"/>
      <c r="O48" s="47"/>
      <c r="AA48" s="156"/>
      <c r="AB48" s="157"/>
      <c r="AC48" s="158"/>
      <c r="AD48" s="159"/>
      <c r="AE48" s="159"/>
      <c r="AF48" s="159"/>
      <c r="AG48" s="159"/>
      <c r="AH48" s="159"/>
      <c r="AI48" s="159"/>
      <c r="AJ48" s="159"/>
      <c r="AK48" s="159"/>
      <c r="AL48" s="159"/>
      <c r="AM48" s="159"/>
      <c r="AN48" s="159"/>
      <c r="AO48" s="159"/>
      <c r="AP48" s="159"/>
    </row>
    <row r="49" spans="1:42" s="24" customFormat="1">
      <c r="B49" s="96"/>
      <c r="C49" s="47"/>
      <c r="D49" s="47"/>
      <c r="E49" s="47"/>
      <c r="F49" s="47"/>
      <c r="G49" s="47"/>
      <c r="H49" s="47"/>
      <c r="I49" s="47"/>
      <c r="J49" s="47"/>
      <c r="K49" s="47"/>
      <c r="L49" s="47"/>
      <c r="M49" s="47"/>
      <c r="N49" s="47"/>
      <c r="O49" s="47"/>
      <c r="X49" s="30"/>
      <c r="Y49" s="160"/>
      <c r="Z49" s="23"/>
      <c r="AA49" s="156"/>
      <c r="AB49" s="157"/>
      <c r="AC49" s="158"/>
      <c r="AD49" s="159"/>
      <c r="AE49" s="159"/>
      <c r="AF49" s="159"/>
      <c r="AG49" s="159"/>
      <c r="AH49" s="159"/>
      <c r="AI49" s="159"/>
      <c r="AJ49" s="159"/>
      <c r="AK49" s="159"/>
      <c r="AL49" s="159"/>
      <c r="AM49" s="159"/>
      <c r="AN49" s="159"/>
      <c r="AO49" s="159"/>
      <c r="AP49" s="159"/>
    </row>
    <row r="50" spans="1:42" s="59" customFormat="1">
      <c r="N50" s="192"/>
      <c r="O50" s="192"/>
      <c r="W50" s="24"/>
      <c r="X50" s="24"/>
      <c r="Y50" s="24"/>
      <c r="Z50" s="24"/>
      <c r="AA50" s="156"/>
      <c r="AB50" s="157"/>
      <c r="AC50" s="158"/>
      <c r="AD50" s="159"/>
      <c r="AE50" s="159"/>
      <c r="AF50" s="159"/>
      <c r="AG50" s="159"/>
      <c r="AH50" s="159"/>
      <c r="AI50" s="159"/>
      <c r="AJ50" s="159"/>
      <c r="AK50" s="159"/>
      <c r="AL50" s="159"/>
      <c r="AM50" s="159"/>
      <c r="AN50" s="159"/>
      <c r="AO50" s="159"/>
      <c r="AP50" s="159"/>
    </row>
    <row r="51" spans="1:42" s="24" customFormat="1">
      <c r="A51" s="158"/>
      <c r="C51" s="96"/>
      <c r="D51" s="96"/>
      <c r="E51" s="96"/>
      <c r="F51" s="96"/>
      <c r="G51" s="96"/>
      <c r="H51" s="96"/>
      <c r="I51" s="96"/>
      <c r="J51" s="96"/>
      <c r="K51" s="96"/>
      <c r="L51" s="96"/>
      <c r="M51" s="96"/>
      <c r="N51" s="96"/>
      <c r="O51" s="96"/>
      <c r="Q51" s="23"/>
      <c r="AA51" s="156"/>
      <c r="AB51" s="157"/>
      <c r="AC51" s="158"/>
      <c r="AD51" s="159"/>
      <c r="AE51" s="159"/>
      <c r="AF51" s="159"/>
      <c r="AG51" s="159"/>
      <c r="AH51" s="159"/>
      <c r="AI51" s="159"/>
      <c r="AJ51" s="159"/>
      <c r="AK51" s="159"/>
      <c r="AL51" s="159"/>
      <c r="AM51" s="159"/>
      <c r="AN51" s="159"/>
      <c r="AO51" s="159"/>
      <c r="AP51" s="159"/>
    </row>
    <row r="52" spans="1:42" s="24" customFormat="1">
      <c r="A52" s="158"/>
      <c r="B52" s="97"/>
      <c r="C52" s="97"/>
      <c r="D52" s="97"/>
      <c r="E52" s="97"/>
      <c r="F52" s="97"/>
      <c r="G52" s="97"/>
      <c r="H52" s="97"/>
      <c r="I52" s="97"/>
      <c r="J52" s="97"/>
      <c r="K52" s="97"/>
      <c r="L52" s="97"/>
      <c r="M52" s="97"/>
      <c r="N52" s="97"/>
      <c r="O52" s="97"/>
      <c r="P52" s="66"/>
      <c r="AA52" s="156"/>
      <c r="AB52" s="157"/>
      <c r="AC52" s="158"/>
      <c r="AD52" s="159"/>
      <c r="AE52" s="159"/>
      <c r="AF52" s="159"/>
      <c r="AG52" s="159"/>
      <c r="AH52" s="159"/>
      <c r="AI52" s="159"/>
      <c r="AJ52" s="159"/>
      <c r="AK52" s="159"/>
      <c r="AL52" s="159"/>
      <c r="AM52" s="159"/>
      <c r="AN52" s="159"/>
      <c r="AO52" s="159"/>
      <c r="AP52" s="159"/>
    </row>
    <row r="53" spans="1:42" s="24" customFormat="1">
      <c r="A53" s="158"/>
      <c r="B53" s="97"/>
      <c r="C53" s="97"/>
      <c r="D53" s="97"/>
      <c r="E53" s="97"/>
      <c r="F53" s="97"/>
      <c r="G53" s="97"/>
      <c r="H53" s="97"/>
      <c r="I53" s="97"/>
      <c r="J53" s="97"/>
      <c r="K53" s="97"/>
      <c r="L53" s="97"/>
      <c r="M53" s="97"/>
      <c r="N53" s="97"/>
      <c r="O53" s="97"/>
      <c r="P53" s="66"/>
      <c r="AA53" s="156"/>
      <c r="AB53" s="157"/>
    </row>
    <row r="54" spans="1:42" s="24" customFormat="1">
      <c r="A54" s="158"/>
      <c r="B54" s="97"/>
      <c r="C54" s="97"/>
      <c r="D54" s="97"/>
      <c r="E54" s="97"/>
      <c r="F54" s="97"/>
      <c r="G54" s="97"/>
      <c r="H54" s="97"/>
      <c r="I54" s="97"/>
      <c r="J54" s="97"/>
      <c r="K54" s="97"/>
      <c r="L54" s="97"/>
      <c r="M54" s="97"/>
      <c r="N54" s="97"/>
      <c r="O54" s="97"/>
      <c r="P54" s="66"/>
      <c r="AA54" s="156"/>
      <c r="AB54" s="157"/>
      <c r="AD54" s="38"/>
      <c r="AE54" s="38"/>
      <c r="AF54" s="38"/>
      <c r="AG54" s="38"/>
      <c r="AH54" s="38"/>
      <c r="AI54" s="38"/>
      <c r="AJ54" s="38"/>
      <c r="AK54" s="38"/>
      <c r="AL54" s="38"/>
      <c r="AM54" s="38"/>
      <c r="AN54" s="38"/>
      <c r="AO54" s="38"/>
      <c r="AP54" s="38"/>
    </row>
    <row r="55" spans="1:42" s="24" customFormat="1">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c r="A56" s="158"/>
      <c r="B56" s="96"/>
      <c r="C56" s="96"/>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c r="A57" s="158"/>
      <c r="B57" s="97"/>
      <c r="C57" s="97"/>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c r="A58" s="158"/>
      <c r="B58" s="97"/>
      <c r="C58" s="193"/>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c r="A59" s="158"/>
      <c r="B59" s="97"/>
      <c r="C59" s="97"/>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c r="A60" s="158"/>
      <c r="B60" s="97"/>
      <c r="C60" s="193"/>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c r="A61" s="158"/>
      <c r="B61" s="97"/>
      <c r="C61" s="97"/>
      <c r="D61" s="97"/>
      <c r="E61" s="97"/>
      <c r="F61" s="97"/>
      <c r="G61" s="97"/>
      <c r="H61" s="97"/>
      <c r="I61" s="97"/>
      <c r="J61" s="97"/>
      <c r="K61" s="97"/>
      <c r="L61" s="97"/>
      <c r="M61" s="97"/>
      <c r="N61" s="97"/>
      <c r="O61" s="97"/>
      <c r="P61" s="66"/>
      <c r="AD61" s="38"/>
      <c r="AE61" s="38"/>
      <c r="AF61" s="38"/>
      <c r="AG61" s="38"/>
      <c r="AH61" s="38"/>
      <c r="AI61" s="38"/>
      <c r="AJ61" s="38"/>
      <c r="AK61" s="38"/>
      <c r="AL61" s="38"/>
      <c r="AM61" s="38"/>
      <c r="AN61" s="38"/>
      <c r="AO61" s="38"/>
      <c r="AP61" s="38"/>
    </row>
    <row r="62" spans="1:42" s="24" customFormat="1">
      <c r="A62" s="158"/>
      <c r="B62" s="97"/>
      <c r="C62" s="193"/>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c r="A63" s="158"/>
      <c r="B63" s="97"/>
      <c r="C63" s="193"/>
      <c r="D63" s="47"/>
      <c r="E63" s="4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c r="A64" s="158"/>
      <c r="B64" s="97"/>
      <c r="C64" s="97"/>
      <c r="D64" s="97"/>
      <c r="E64" s="193"/>
      <c r="F64" s="193"/>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c r="A65" s="158"/>
      <c r="B65" s="47"/>
      <c r="C65" s="47"/>
      <c r="D65" s="194"/>
      <c r="P65" s="66"/>
      <c r="AD65" s="38"/>
      <c r="AE65" s="38"/>
      <c r="AF65" s="38"/>
      <c r="AG65" s="38"/>
      <c r="AH65" s="38"/>
      <c r="AI65" s="38"/>
      <c r="AJ65" s="38"/>
      <c r="AK65" s="38"/>
      <c r="AL65" s="38"/>
      <c r="AM65" s="38"/>
      <c r="AN65" s="38"/>
      <c r="AO65" s="38"/>
      <c r="AP65" s="38"/>
    </row>
    <row r="66" spans="1:42" s="24" customFormat="1">
      <c r="A66" s="92"/>
      <c r="B66" s="191"/>
      <c r="C66" s="47"/>
      <c r="D66" s="47"/>
      <c r="E66" s="47"/>
      <c r="F66" s="47"/>
      <c r="G66" s="47"/>
      <c r="H66" s="47"/>
      <c r="I66" s="47"/>
      <c r="J66" s="47"/>
      <c r="K66" s="47"/>
      <c r="L66" s="47"/>
      <c r="M66" s="47"/>
      <c r="N66" s="47"/>
      <c r="O66" s="96"/>
      <c r="AD66" s="38"/>
      <c r="AE66" s="38"/>
      <c r="AF66" s="38"/>
      <c r="AG66" s="38"/>
      <c r="AH66" s="38"/>
      <c r="AI66" s="38"/>
      <c r="AJ66" s="38"/>
      <c r="AK66" s="38"/>
      <c r="AL66" s="38"/>
      <c r="AM66" s="38"/>
      <c r="AN66" s="38"/>
      <c r="AO66" s="38"/>
      <c r="AP66" s="38"/>
    </row>
    <row r="67" spans="1:42" s="24" customFormat="1">
      <c r="A67" s="195"/>
      <c r="B67" s="96"/>
      <c r="C67" s="47"/>
      <c r="D67" s="47"/>
      <c r="E67" s="47"/>
      <c r="F67" s="47"/>
      <c r="G67" s="47"/>
      <c r="H67" s="47"/>
      <c r="I67" s="47"/>
      <c r="J67" s="47"/>
      <c r="K67" s="47"/>
      <c r="L67" s="47"/>
      <c r="M67" s="47"/>
      <c r="N67" s="47"/>
      <c r="O67" s="96"/>
      <c r="AC67" s="59"/>
      <c r="AD67" s="92"/>
      <c r="AE67" s="96"/>
      <c r="AF67" s="96"/>
      <c r="AG67" s="96"/>
      <c r="AH67" s="96"/>
      <c r="AI67" s="96"/>
      <c r="AJ67" s="96"/>
      <c r="AK67" s="96"/>
      <c r="AL67" s="96"/>
      <c r="AM67" s="96"/>
      <c r="AN67" s="96"/>
      <c r="AO67" s="96"/>
      <c r="AP67" s="96"/>
    </row>
    <row r="68" spans="1:42" s="24" customFormat="1">
      <c r="A68" s="59"/>
      <c r="B68" s="96"/>
      <c r="C68" s="96"/>
      <c r="D68" s="96"/>
      <c r="E68" s="96"/>
      <c r="F68" s="96"/>
      <c r="G68" s="96"/>
      <c r="H68" s="96"/>
      <c r="I68" s="96"/>
      <c r="J68" s="96"/>
      <c r="K68" s="96"/>
      <c r="L68" s="96"/>
      <c r="M68" s="96"/>
      <c r="N68" s="96"/>
      <c r="O68" s="96"/>
      <c r="AC68" s="158"/>
      <c r="AD68" s="97"/>
      <c r="AE68" s="97"/>
      <c r="AF68" s="97"/>
      <c r="AG68" s="97"/>
      <c r="AH68" s="97"/>
      <c r="AI68" s="97"/>
      <c r="AJ68" s="97"/>
      <c r="AK68" s="97"/>
      <c r="AL68" s="97"/>
      <c r="AM68" s="97"/>
      <c r="AN68" s="97"/>
      <c r="AO68" s="97"/>
      <c r="AP68" s="97"/>
    </row>
    <row r="69" spans="1:42" s="24" customFormat="1">
      <c r="A69" s="158"/>
      <c r="B69" s="1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c r="A70" s="158"/>
      <c r="B70" s="97"/>
      <c r="C70" s="97"/>
      <c r="D70" s="97"/>
      <c r="E70" s="97"/>
      <c r="F70" s="97"/>
      <c r="G70" s="97"/>
      <c r="H70" s="97"/>
      <c r="I70" s="97"/>
      <c r="J70" s="97"/>
      <c r="K70" s="97"/>
      <c r="L70" s="97"/>
      <c r="M70" s="97"/>
      <c r="N70" s="97"/>
      <c r="O70" s="97"/>
      <c r="P70" s="66"/>
      <c r="AC70" s="158"/>
      <c r="AD70" s="97"/>
      <c r="AE70" s="97"/>
      <c r="AF70" s="97"/>
      <c r="AG70" s="97"/>
      <c r="AH70" s="97"/>
      <c r="AI70" s="97"/>
      <c r="AJ70" s="97"/>
      <c r="AK70" s="97"/>
      <c r="AL70" s="97"/>
      <c r="AM70" s="97"/>
      <c r="AN70" s="97"/>
      <c r="AO70" s="97"/>
      <c r="AP70" s="97"/>
    </row>
    <row r="71" spans="1:42" s="24" customFormat="1">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29" s="24" customFormat="1">
      <c r="A81" s="158"/>
      <c r="B81" s="97"/>
      <c r="C81" s="97"/>
      <c r="D81" s="97"/>
      <c r="E81" s="97"/>
      <c r="F81" s="97"/>
      <c r="G81" s="97"/>
      <c r="H81" s="97"/>
      <c r="I81" s="97"/>
      <c r="J81" s="97"/>
      <c r="K81" s="97"/>
      <c r="L81" s="97"/>
      <c r="M81" s="97"/>
      <c r="N81" s="97"/>
      <c r="O81" s="97"/>
      <c r="P81" s="66"/>
      <c r="AC81" s="158"/>
    </row>
    <row r="82" spans="1:29" s="24" customFormat="1">
      <c r="A82" s="158"/>
      <c r="B82" s="97"/>
      <c r="C82" s="97"/>
      <c r="D82" s="97"/>
      <c r="E82" s="97"/>
      <c r="F82" s="97"/>
      <c r="G82" s="97"/>
      <c r="H82" s="97"/>
      <c r="I82" s="97"/>
      <c r="J82" s="97"/>
      <c r="K82" s="97"/>
      <c r="L82" s="97"/>
      <c r="M82" s="97"/>
      <c r="N82" s="97"/>
      <c r="O82" s="97"/>
      <c r="P82" s="66"/>
    </row>
    <row r="83" spans="1:29" s="24" customFormat="1">
      <c r="A83" s="158"/>
      <c r="B83" s="97"/>
      <c r="C83" s="97"/>
      <c r="D83" s="97"/>
      <c r="E83" s="97"/>
      <c r="F83" s="97"/>
      <c r="G83" s="97"/>
      <c r="H83" s="97"/>
      <c r="I83" s="97"/>
      <c r="J83" s="97"/>
      <c r="K83" s="97"/>
      <c r="L83" s="97"/>
      <c r="M83" s="97"/>
      <c r="N83" s="97"/>
      <c r="O83" s="97"/>
      <c r="P83" s="66"/>
    </row>
    <row r="84" spans="1:29" s="24" customFormat="1">
      <c r="B84" s="197"/>
      <c r="C84" s="197"/>
      <c r="D84" s="197"/>
      <c r="E84" s="197"/>
      <c r="F84" s="197"/>
      <c r="G84" s="66"/>
      <c r="H84" s="66"/>
      <c r="I84" s="66"/>
      <c r="J84" s="66"/>
      <c r="K84" s="66"/>
      <c r="L84" s="66"/>
      <c r="M84" s="66"/>
      <c r="N84" s="66"/>
      <c r="O84" s="66"/>
      <c r="P84" s="66"/>
    </row>
    <row r="85" spans="1:29" s="24" customFormat="1">
      <c r="A85" s="92"/>
      <c r="B85" s="191"/>
      <c r="C85" s="47"/>
      <c r="D85" s="47"/>
      <c r="E85" s="47"/>
      <c r="F85" s="47"/>
      <c r="G85" s="47"/>
      <c r="H85" s="47"/>
      <c r="I85" s="47"/>
      <c r="J85" s="47"/>
      <c r="K85" s="47"/>
      <c r="L85" s="47"/>
      <c r="M85" s="47"/>
      <c r="N85" s="47"/>
      <c r="O85" s="96"/>
    </row>
    <row r="86" spans="1:29" s="24" customFormat="1">
      <c r="A86" s="92"/>
      <c r="B86" s="96"/>
      <c r="C86" s="47"/>
      <c r="D86" s="47"/>
      <c r="E86" s="47"/>
      <c r="F86" s="47"/>
      <c r="G86" s="47"/>
      <c r="H86" s="47"/>
      <c r="I86" s="47"/>
      <c r="J86" s="47"/>
      <c r="K86" s="47"/>
      <c r="L86" s="47"/>
      <c r="M86" s="47"/>
      <c r="N86" s="47"/>
      <c r="O86" s="96"/>
    </row>
    <row r="87" spans="1:29" s="24" customFormat="1">
      <c r="A87" s="59"/>
      <c r="B87" s="96"/>
      <c r="C87" s="96"/>
      <c r="D87" s="96"/>
      <c r="E87" s="96"/>
      <c r="F87" s="96"/>
      <c r="G87" s="96"/>
      <c r="H87" s="96"/>
      <c r="I87" s="96"/>
      <c r="J87" s="96"/>
      <c r="K87" s="96"/>
      <c r="L87" s="96"/>
      <c r="M87" s="96"/>
      <c r="N87" s="96"/>
      <c r="O87" s="96"/>
    </row>
    <row r="88" spans="1:29" s="24" customFormat="1">
      <c r="A88" s="158"/>
      <c r="B88" s="196"/>
      <c r="C88" s="96"/>
      <c r="D88" s="96"/>
      <c r="E88" s="96"/>
      <c r="F88" s="96"/>
      <c r="G88" s="96"/>
      <c r="H88" s="96"/>
      <c r="I88" s="96"/>
      <c r="J88" s="96"/>
      <c r="K88" s="96"/>
      <c r="L88" s="96"/>
      <c r="M88" s="96"/>
      <c r="N88" s="96"/>
      <c r="O88" s="96"/>
    </row>
    <row r="89" spans="1:29" s="24" customFormat="1">
      <c r="A89" s="158"/>
      <c r="B89" s="97"/>
      <c r="C89" s="97"/>
      <c r="D89" s="97"/>
      <c r="E89" s="97"/>
      <c r="F89" s="97"/>
      <c r="G89" s="97"/>
      <c r="H89" s="97"/>
      <c r="I89" s="97"/>
      <c r="J89" s="97"/>
      <c r="K89" s="97"/>
      <c r="L89" s="97"/>
      <c r="M89" s="97"/>
      <c r="N89" s="97"/>
      <c r="O89" s="97"/>
      <c r="P89" s="66"/>
    </row>
    <row r="90" spans="1:29" s="24" customFormat="1">
      <c r="A90" s="158"/>
      <c r="B90" s="97"/>
      <c r="C90" s="97"/>
      <c r="D90" s="97"/>
      <c r="E90" s="97"/>
      <c r="F90" s="97"/>
      <c r="G90" s="97"/>
      <c r="H90" s="97"/>
      <c r="I90" s="97"/>
      <c r="J90" s="97"/>
      <c r="K90" s="97"/>
      <c r="L90" s="97"/>
      <c r="M90" s="97"/>
      <c r="N90" s="97"/>
      <c r="O90" s="97"/>
      <c r="P90" s="66"/>
    </row>
    <row r="91" spans="1:29" s="24" customFormat="1">
      <c r="A91" s="158"/>
      <c r="B91" s="97"/>
      <c r="C91" s="97"/>
      <c r="D91" s="97"/>
      <c r="E91" s="97"/>
      <c r="F91" s="97"/>
      <c r="G91" s="97"/>
      <c r="H91" s="97"/>
      <c r="I91" s="97"/>
      <c r="J91" s="97"/>
      <c r="K91" s="97"/>
      <c r="L91" s="97"/>
      <c r="M91" s="97"/>
      <c r="N91" s="97"/>
      <c r="O91" s="97"/>
      <c r="P91" s="66"/>
    </row>
    <row r="92" spans="1:29" s="24" customFormat="1">
      <c r="A92" s="158"/>
      <c r="B92" s="97"/>
      <c r="C92" s="97"/>
      <c r="D92" s="97"/>
      <c r="E92" s="97"/>
      <c r="F92" s="97"/>
      <c r="G92" s="97"/>
      <c r="H92" s="97"/>
      <c r="I92" s="97"/>
      <c r="J92" s="97"/>
      <c r="K92" s="97"/>
      <c r="L92" s="97"/>
      <c r="M92" s="97"/>
      <c r="N92" s="97"/>
      <c r="O92" s="97"/>
      <c r="P92" s="66"/>
    </row>
    <row r="93" spans="1:29" s="24" customFormat="1">
      <c r="A93" s="158"/>
      <c r="B93" s="97"/>
      <c r="C93" s="97"/>
      <c r="D93" s="97"/>
      <c r="E93" s="97"/>
      <c r="F93" s="97"/>
      <c r="G93" s="97"/>
      <c r="H93" s="97"/>
      <c r="I93" s="97"/>
      <c r="J93" s="97"/>
      <c r="K93" s="97"/>
      <c r="L93" s="97"/>
      <c r="M93" s="97"/>
      <c r="N93" s="97"/>
      <c r="O93" s="97"/>
      <c r="P93" s="66"/>
    </row>
    <row r="94" spans="1:29" s="24" customFormat="1">
      <c r="A94" s="158"/>
      <c r="B94" s="97"/>
      <c r="C94" s="97"/>
      <c r="D94" s="97"/>
      <c r="E94" s="97"/>
      <c r="F94" s="97"/>
      <c r="G94" s="97"/>
      <c r="H94" s="97"/>
      <c r="I94" s="97"/>
      <c r="J94" s="97"/>
      <c r="K94" s="97"/>
      <c r="L94" s="97"/>
      <c r="M94" s="97"/>
      <c r="N94" s="97"/>
      <c r="O94" s="97"/>
      <c r="P94" s="66"/>
    </row>
    <row r="95" spans="1:29" s="24" customFormat="1">
      <c r="A95" s="158"/>
      <c r="B95" s="97"/>
      <c r="C95" s="97"/>
      <c r="D95" s="97"/>
      <c r="E95" s="97"/>
      <c r="F95" s="97"/>
      <c r="G95" s="97"/>
      <c r="H95" s="97"/>
      <c r="I95" s="97"/>
      <c r="J95" s="97"/>
      <c r="K95" s="97"/>
      <c r="L95" s="97"/>
      <c r="M95" s="97"/>
      <c r="N95" s="97"/>
      <c r="O95" s="97"/>
      <c r="P95" s="66"/>
    </row>
    <row r="96" spans="1:29" s="24" customFormat="1">
      <c r="A96" s="158"/>
      <c r="B96" s="97"/>
      <c r="C96" s="97"/>
      <c r="D96" s="97"/>
      <c r="E96" s="97"/>
      <c r="F96" s="97"/>
      <c r="G96" s="97"/>
      <c r="H96" s="97"/>
      <c r="I96" s="97"/>
      <c r="J96" s="97"/>
      <c r="K96" s="97"/>
      <c r="L96" s="97"/>
      <c r="M96" s="97"/>
      <c r="N96" s="97"/>
      <c r="O96" s="97"/>
      <c r="P96" s="66"/>
    </row>
    <row r="97" spans="1:16" s="24" customFormat="1">
      <c r="A97" s="158"/>
      <c r="B97" s="97"/>
      <c r="C97" s="97"/>
      <c r="D97" s="97"/>
      <c r="E97" s="97"/>
      <c r="F97" s="97"/>
      <c r="G97" s="97"/>
      <c r="H97" s="97"/>
      <c r="I97" s="97"/>
      <c r="J97" s="97"/>
      <c r="K97" s="97"/>
      <c r="L97" s="97"/>
      <c r="M97" s="97"/>
      <c r="N97" s="97"/>
      <c r="O97" s="97"/>
      <c r="P97" s="66"/>
    </row>
    <row r="98" spans="1:16" s="24" customFormat="1">
      <c r="A98" s="158"/>
      <c r="B98" s="97"/>
      <c r="C98" s="97"/>
      <c r="D98" s="97"/>
      <c r="E98" s="97"/>
      <c r="F98" s="97"/>
      <c r="G98" s="97"/>
      <c r="H98" s="97"/>
      <c r="I98" s="97"/>
      <c r="J98" s="97"/>
      <c r="K98" s="97"/>
      <c r="L98" s="97"/>
      <c r="M98" s="97"/>
      <c r="N98" s="97"/>
      <c r="O98" s="97"/>
      <c r="P98" s="66"/>
    </row>
    <row r="99" spans="1:16" s="24" customFormat="1">
      <c r="A99" s="158"/>
      <c r="B99" s="97"/>
      <c r="C99" s="97"/>
      <c r="D99" s="97"/>
      <c r="E99" s="97"/>
      <c r="F99" s="97"/>
      <c r="G99" s="97"/>
      <c r="H99" s="97"/>
      <c r="I99" s="97"/>
      <c r="J99" s="97"/>
      <c r="K99" s="97"/>
      <c r="L99" s="97"/>
      <c r="M99" s="97"/>
      <c r="N99" s="97"/>
      <c r="O99" s="97"/>
      <c r="P99" s="66"/>
    </row>
    <row r="100" spans="1:16" s="24" customFormat="1">
      <c r="A100" s="158"/>
      <c r="B100" s="97"/>
      <c r="C100" s="97"/>
      <c r="D100" s="97"/>
      <c r="E100" s="97"/>
      <c r="F100" s="97"/>
      <c r="G100" s="97"/>
      <c r="H100" s="97"/>
      <c r="I100" s="97"/>
      <c r="J100" s="97"/>
      <c r="K100" s="97"/>
      <c r="L100" s="97"/>
      <c r="M100" s="97"/>
      <c r="N100" s="97"/>
      <c r="O100" s="97"/>
      <c r="P100" s="66"/>
    </row>
    <row r="101" spans="1:16" s="24" customFormat="1">
      <c r="A101" s="158"/>
      <c r="B101" s="97"/>
      <c r="C101" s="97"/>
      <c r="D101" s="97"/>
      <c r="E101" s="97"/>
      <c r="F101" s="97"/>
      <c r="G101" s="97"/>
      <c r="H101" s="97"/>
      <c r="I101" s="97"/>
      <c r="J101" s="97"/>
      <c r="K101" s="97"/>
      <c r="L101" s="97"/>
      <c r="M101" s="97"/>
      <c r="N101" s="97"/>
      <c r="O101" s="97"/>
      <c r="P101" s="66"/>
    </row>
    <row r="102" spans="1:16" s="24" customFormat="1">
      <c r="P102" s="66"/>
    </row>
    <row r="103" spans="1:16" s="24" customFormat="1">
      <c r="A103" s="92"/>
    </row>
    <row r="104" spans="1:16" s="24" customFormat="1">
      <c r="B104" s="96"/>
      <c r="C104" s="47"/>
      <c r="D104" s="47"/>
      <c r="E104" s="47"/>
      <c r="F104" s="47"/>
      <c r="G104" s="47"/>
      <c r="H104" s="47"/>
      <c r="I104" s="47"/>
      <c r="J104" s="47"/>
      <c r="K104" s="47"/>
      <c r="L104" s="47"/>
      <c r="M104" s="47"/>
      <c r="N104" s="47"/>
      <c r="O104" s="96"/>
    </row>
    <row r="105" spans="1:16" s="24" customFormat="1">
      <c r="A105" s="59"/>
      <c r="B105" s="96"/>
      <c r="C105" s="96"/>
      <c r="D105" s="96"/>
      <c r="E105" s="96"/>
      <c r="F105" s="96"/>
      <c r="G105" s="96"/>
      <c r="H105" s="96"/>
      <c r="I105" s="96"/>
      <c r="J105" s="96"/>
      <c r="K105" s="96"/>
      <c r="L105" s="96"/>
      <c r="M105" s="96"/>
      <c r="N105" s="96"/>
      <c r="O105" s="96"/>
    </row>
    <row r="106" spans="1:16" s="24" customFormat="1">
      <c r="A106" s="158"/>
      <c r="B106" s="196"/>
      <c r="C106" s="96"/>
      <c r="D106" s="96"/>
      <c r="E106" s="96"/>
      <c r="F106" s="96"/>
      <c r="G106" s="96"/>
      <c r="H106" s="96"/>
      <c r="I106" s="96"/>
      <c r="J106" s="96"/>
      <c r="K106" s="96"/>
      <c r="L106" s="96"/>
      <c r="M106" s="96"/>
      <c r="N106" s="96"/>
      <c r="O106" s="96"/>
    </row>
    <row r="107" spans="1:16" s="24" customFormat="1">
      <c r="A107" s="158"/>
      <c r="B107" s="97"/>
      <c r="C107" s="96"/>
      <c r="D107" s="96"/>
      <c r="E107" s="96"/>
      <c r="F107" s="96"/>
      <c r="G107" s="96"/>
      <c r="H107" s="96"/>
      <c r="I107" s="96"/>
      <c r="J107" s="96"/>
      <c r="K107" s="96"/>
      <c r="L107" s="96"/>
      <c r="M107" s="96"/>
      <c r="N107" s="96"/>
      <c r="O107" s="96"/>
    </row>
    <row r="108" spans="1:16" s="24" customFormat="1">
      <c r="A108" s="158"/>
      <c r="B108" s="97"/>
      <c r="C108" s="97"/>
      <c r="D108" s="97"/>
      <c r="E108" s="97"/>
      <c r="F108" s="97"/>
      <c r="G108" s="97"/>
      <c r="H108" s="97"/>
      <c r="I108" s="97"/>
      <c r="J108" s="97"/>
      <c r="K108" s="97"/>
      <c r="L108" s="97"/>
      <c r="M108" s="97"/>
      <c r="N108" s="97"/>
      <c r="O108" s="97"/>
      <c r="P108" s="66"/>
    </row>
    <row r="109" spans="1:16" s="24" customFormat="1">
      <c r="A109" s="158"/>
      <c r="B109" s="97"/>
      <c r="C109" s="97"/>
      <c r="D109" s="97"/>
      <c r="E109" s="97"/>
      <c r="F109" s="97"/>
      <c r="G109" s="97"/>
      <c r="H109" s="97"/>
      <c r="I109" s="97"/>
      <c r="J109" s="97"/>
      <c r="K109" s="97"/>
      <c r="L109" s="97"/>
      <c r="M109" s="97"/>
      <c r="N109" s="97"/>
      <c r="O109" s="97"/>
      <c r="P109" s="66"/>
    </row>
    <row r="110" spans="1:16" s="24" customFormat="1">
      <c r="A110" s="158"/>
      <c r="B110" s="97"/>
      <c r="C110" s="97"/>
      <c r="D110" s="97"/>
      <c r="E110" s="97"/>
      <c r="F110" s="97"/>
      <c r="G110" s="97"/>
      <c r="H110" s="97"/>
      <c r="I110" s="97"/>
      <c r="J110" s="97"/>
      <c r="K110" s="97"/>
      <c r="L110" s="97"/>
      <c r="M110" s="97"/>
      <c r="N110" s="97"/>
      <c r="O110" s="97"/>
      <c r="P110" s="66"/>
    </row>
    <row r="111" spans="1:16" s="24" customFormat="1">
      <c r="A111" s="158"/>
      <c r="B111" s="97"/>
      <c r="C111" s="97"/>
      <c r="D111" s="97"/>
      <c r="E111" s="97"/>
      <c r="F111" s="97"/>
      <c r="G111" s="97"/>
      <c r="H111" s="97"/>
      <c r="I111" s="97"/>
      <c r="J111" s="97"/>
      <c r="K111" s="97"/>
      <c r="L111" s="97"/>
      <c r="M111" s="97"/>
      <c r="N111" s="97"/>
      <c r="O111" s="97"/>
      <c r="P111" s="66"/>
    </row>
    <row r="112" spans="1:16" s="24" customFormat="1">
      <c r="A112" s="158"/>
      <c r="B112" s="97"/>
      <c r="C112" s="97"/>
      <c r="D112" s="97"/>
      <c r="E112" s="97"/>
      <c r="F112" s="97"/>
      <c r="G112" s="97"/>
      <c r="H112" s="97"/>
      <c r="I112" s="97"/>
      <c r="J112" s="97"/>
      <c r="K112" s="97"/>
      <c r="L112" s="97"/>
      <c r="M112" s="97"/>
      <c r="N112" s="97"/>
      <c r="O112" s="97"/>
      <c r="P112" s="66"/>
    </row>
    <row r="113" spans="1:16" s="24" customFormat="1">
      <c r="A113" s="158"/>
      <c r="B113" s="97"/>
      <c r="C113" s="97"/>
      <c r="D113" s="97"/>
      <c r="E113" s="97"/>
      <c r="F113" s="97"/>
      <c r="G113" s="97"/>
      <c r="H113" s="97"/>
      <c r="I113" s="97"/>
      <c r="J113" s="97"/>
      <c r="K113" s="97"/>
      <c r="L113" s="97"/>
      <c r="M113" s="97"/>
      <c r="N113" s="97"/>
      <c r="O113" s="97"/>
      <c r="P113" s="66"/>
    </row>
    <row r="114" spans="1:16" s="24" customFormat="1">
      <c r="A114" s="158"/>
      <c r="B114" s="97"/>
      <c r="C114" s="97"/>
      <c r="D114" s="97"/>
      <c r="E114" s="97"/>
      <c r="F114" s="97"/>
      <c r="G114" s="97"/>
      <c r="H114" s="97"/>
      <c r="I114" s="97"/>
      <c r="J114" s="97"/>
      <c r="K114" s="97"/>
      <c r="L114" s="97"/>
      <c r="M114" s="97"/>
      <c r="N114" s="97"/>
      <c r="O114" s="97"/>
      <c r="P114" s="66"/>
    </row>
    <row r="115" spans="1:16" s="24" customFormat="1">
      <c r="A115" s="158"/>
      <c r="B115" s="97"/>
      <c r="C115" s="97"/>
      <c r="D115" s="97"/>
      <c r="E115" s="97"/>
      <c r="F115" s="97"/>
      <c r="G115" s="97"/>
      <c r="H115" s="97"/>
      <c r="I115" s="97"/>
      <c r="J115" s="97"/>
      <c r="K115" s="97"/>
      <c r="L115" s="97"/>
      <c r="M115" s="97"/>
      <c r="N115" s="97"/>
      <c r="O115" s="97"/>
      <c r="P115" s="66"/>
    </row>
    <row r="116" spans="1:16" s="24" customFormat="1">
      <c r="A116" s="158"/>
      <c r="B116" s="97"/>
      <c r="C116" s="97"/>
      <c r="D116" s="97"/>
      <c r="E116" s="97"/>
      <c r="F116" s="97"/>
      <c r="G116" s="97"/>
      <c r="H116" s="97"/>
      <c r="I116" s="97"/>
      <c r="J116" s="97"/>
      <c r="K116" s="97"/>
      <c r="L116" s="97"/>
      <c r="M116" s="97"/>
      <c r="N116" s="97"/>
      <c r="O116" s="97"/>
      <c r="P116" s="66"/>
    </row>
    <row r="117" spans="1:16" s="24" customFormat="1">
      <c r="A117" s="158"/>
      <c r="B117" s="97"/>
      <c r="C117" s="97"/>
      <c r="D117" s="97"/>
      <c r="E117" s="97"/>
      <c r="F117" s="97"/>
      <c r="G117" s="97"/>
      <c r="H117" s="97"/>
      <c r="I117" s="97"/>
      <c r="J117" s="97"/>
      <c r="K117" s="97"/>
      <c r="L117" s="97"/>
      <c r="M117" s="97"/>
      <c r="N117" s="97"/>
      <c r="O117" s="97"/>
      <c r="P117" s="66"/>
    </row>
    <row r="118" spans="1:16" s="24" customFormat="1">
      <c r="A118" s="158"/>
      <c r="B118" s="97"/>
      <c r="C118" s="97"/>
      <c r="D118" s="97"/>
      <c r="E118" s="97"/>
      <c r="F118" s="97"/>
      <c r="G118" s="97"/>
      <c r="H118" s="97"/>
      <c r="I118" s="97"/>
      <c r="J118" s="97"/>
      <c r="K118" s="97"/>
      <c r="L118" s="97"/>
      <c r="M118" s="97"/>
      <c r="N118" s="97"/>
      <c r="O118" s="97"/>
      <c r="P118" s="66"/>
    </row>
    <row r="119" spans="1:16" s="24" customFormat="1">
      <c r="A119" s="158"/>
      <c r="B119" s="97"/>
      <c r="C119" s="97"/>
      <c r="D119" s="97"/>
      <c r="E119" s="97"/>
      <c r="F119" s="97"/>
      <c r="G119" s="97"/>
      <c r="H119" s="97"/>
      <c r="I119" s="97"/>
      <c r="J119" s="97"/>
      <c r="K119" s="97"/>
      <c r="L119" s="97"/>
      <c r="M119" s="97"/>
      <c r="N119" s="97"/>
      <c r="O119" s="97"/>
      <c r="P119" s="66"/>
    </row>
    <row r="120" spans="1:16" s="24" customFormat="1">
      <c r="A120" s="158"/>
      <c r="B120" s="97"/>
      <c r="C120" s="97"/>
      <c r="D120" s="97"/>
      <c r="E120" s="97"/>
      <c r="F120" s="97"/>
      <c r="G120" s="97"/>
      <c r="H120" s="97"/>
      <c r="I120" s="97"/>
      <c r="J120" s="97"/>
      <c r="K120" s="97"/>
      <c r="L120" s="97"/>
      <c r="M120" s="97"/>
      <c r="N120" s="97"/>
      <c r="O120" s="97"/>
      <c r="P120" s="66"/>
    </row>
    <row r="121" spans="1:16" s="24" customFormat="1">
      <c r="A121" s="158"/>
      <c r="B121" s="97"/>
      <c r="C121" s="97"/>
      <c r="D121" s="97"/>
      <c r="E121" s="97"/>
      <c r="F121" s="97"/>
      <c r="G121" s="97"/>
      <c r="H121" s="97"/>
      <c r="I121" s="97"/>
      <c r="J121" s="97"/>
      <c r="K121" s="97"/>
      <c r="L121" s="97"/>
      <c r="M121" s="97"/>
      <c r="N121" s="97"/>
      <c r="O121" s="97"/>
      <c r="P121" s="66"/>
    </row>
    <row r="122" spans="1:16" s="24" customFormat="1">
      <c r="P122" s="82"/>
    </row>
    <row r="123" spans="1:16" s="24" customFormat="1">
      <c r="A123" s="195"/>
      <c r="B123" s="96"/>
      <c r="C123" s="96"/>
      <c r="D123" s="96"/>
      <c r="E123" s="96"/>
      <c r="F123" s="96"/>
      <c r="G123" s="96"/>
      <c r="H123" s="96"/>
      <c r="I123" s="96"/>
      <c r="J123" s="96"/>
      <c r="K123" s="96"/>
      <c r="L123" s="96"/>
      <c r="M123" s="96"/>
      <c r="N123" s="59"/>
      <c r="O123" s="59"/>
      <c r="P123" s="82"/>
    </row>
    <row r="124" spans="1:16" s="24" customFormat="1">
      <c r="A124" s="59"/>
      <c r="B124" s="96"/>
      <c r="C124" s="96"/>
      <c r="D124" s="96"/>
      <c r="E124" s="96"/>
      <c r="F124" s="96"/>
      <c r="G124" s="96"/>
      <c r="H124" s="96"/>
      <c r="I124" s="96"/>
      <c r="J124" s="96"/>
      <c r="K124" s="96"/>
      <c r="L124" s="96"/>
      <c r="M124" s="96"/>
      <c r="N124" s="192"/>
      <c r="O124" s="96"/>
    </row>
    <row r="125" spans="1:16" s="24" customFormat="1">
      <c r="A125" s="158"/>
      <c r="B125" s="96"/>
      <c r="C125" s="96"/>
      <c r="D125" s="96"/>
      <c r="E125" s="96"/>
      <c r="F125" s="96"/>
      <c r="G125" s="96"/>
      <c r="H125" s="96"/>
      <c r="I125" s="96"/>
      <c r="J125" s="96"/>
      <c r="K125" s="96"/>
      <c r="L125" s="96"/>
      <c r="M125" s="96"/>
      <c r="N125" s="96"/>
      <c r="O125" s="96"/>
    </row>
    <row r="126" spans="1:16" s="24" customFormat="1">
      <c r="A126" s="158"/>
      <c r="B126" s="59"/>
      <c r="C126" s="59"/>
      <c r="D126" s="59"/>
      <c r="E126" s="59"/>
      <c r="F126" s="59"/>
      <c r="G126" s="59"/>
      <c r="H126" s="59"/>
      <c r="I126" s="59"/>
      <c r="J126" s="59"/>
      <c r="K126" s="59"/>
      <c r="L126" s="59"/>
      <c r="M126" s="59"/>
      <c r="N126" s="59"/>
      <c r="O126" s="59"/>
      <c r="P126" s="30"/>
    </row>
    <row r="127" spans="1:16" s="24" customFormat="1">
      <c r="A127" s="158"/>
      <c r="B127" s="59"/>
      <c r="C127" s="59"/>
      <c r="D127" s="59"/>
      <c r="E127" s="59"/>
      <c r="F127" s="59"/>
      <c r="G127" s="59"/>
      <c r="H127" s="59"/>
      <c r="I127" s="59"/>
      <c r="J127" s="59"/>
      <c r="K127" s="59"/>
      <c r="L127" s="59"/>
      <c r="M127" s="59"/>
      <c r="N127" s="59"/>
      <c r="O127" s="59"/>
      <c r="P127" s="30"/>
    </row>
    <row r="128" spans="1:16" s="24" customFormat="1">
      <c r="A128" s="158"/>
      <c r="B128" s="59"/>
      <c r="C128" s="59"/>
      <c r="D128" s="59"/>
      <c r="E128" s="59"/>
      <c r="F128" s="59"/>
      <c r="G128" s="59"/>
      <c r="H128" s="59"/>
      <c r="I128" s="59"/>
      <c r="J128" s="59"/>
      <c r="K128" s="59"/>
      <c r="L128" s="59"/>
      <c r="M128" s="59"/>
      <c r="N128" s="59"/>
      <c r="O128" s="59"/>
      <c r="P128" s="30"/>
    </row>
    <row r="129" spans="1:16" s="24" customFormat="1">
      <c r="A129" s="158"/>
      <c r="B129" s="59"/>
      <c r="C129" s="59"/>
      <c r="D129" s="59"/>
      <c r="E129" s="59"/>
      <c r="F129" s="59"/>
      <c r="G129" s="59"/>
      <c r="H129" s="59"/>
      <c r="I129" s="59"/>
      <c r="J129" s="59"/>
      <c r="K129" s="59"/>
      <c r="L129" s="59"/>
      <c r="M129" s="59"/>
      <c r="N129" s="59"/>
      <c r="O129" s="59"/>
      <c r="P129" s="30"/>
    </row>
    <row r="130" spans="1:16" s="24" customFormat="1">
      <c r="A130" s="158"/>
      <c r="B130" s="59"/>
      <c r="C130" s="59"/>
      <c r="D130" s="59"/>
      <c r="E130" s="59"/>
      <c r="F130" s="59"/>
      <c r="G130" s="59"/>
      <c r="H130" s="59"/>
      <c r="I130" s="59"/>
      <c r="J130" s="59"/>
      <c r="K130" s="59"/>
      <c r="L130" s="59"/>
      <c r="M130" s="59"/>
      <c r="N130" s="59"/>
      <c r="O130" s="59"/>
      <c r="P130" s="30"/>
    </row>
    <row r="131" spans="1:16" s="24" customFormat="1">
      <c r="A131" s="158"/>
      <c r="B131" s="59"/>
      <c r="C131" s="59"/>
      <c r="D131" s="59"/>
      <c r="E131" s="59"/>
      <c r="F131" s="59"/>
      <c r="G131" s="59"/>
      <c r="H131" s="59"/>
      <c r="I131" s="59"/>
      <c r="J131" s="59"/>
      <c r="K131" s="59"/>
      <c r="L131" s="59"/>
      <c r="M131" s="59"/>
      <c r="N131" s="59"/>
      <c r="O131" s="59"/>
      <c r="P131" s="30"/>
    </row>
    <row r="132" spans="1:16" s="24" customFormat="1">
      <c r="A132" s="158"/>
      <c r="B132" s="59"/>
      <c r="C132" s="59"/>
      <c r="D132" s="59"/>
      <c r="E132" s="59"/>
      <c r="F132" s="59"/>
      <c r="G132" s="59"/>
      <c r="H132" s="59"/>
      <c r="I132" s="59"/>
      <c r="J132" s="59"/>
      <c r="K132" s="59"/>
      <c r="L132" s="59"/>
      <c r="M132" s="59"/>
      <c r="N132" s="59"/>
      <c r="O132" s="59"/>
      <c r="P132" s="30"/>
    </row>
    <row r="133" spans="1:16" s="24" customFormat="1">
      <c r="A133" s="158"/>
      <c r="B133" s="59"/>
      <c r="C133" s="59"/>
      <c r="D133" s="59"/>
      <c r="E133" s="59"/>
      <c r="F133" s="59"/>
      <c r="G133" s="59"/>
      <c r="H133" s="59"/>
      <c r="I133" s="59"/>
      <c r="J133" s="59"/>
      <c r="K133" s="59"/>
      <c r="L133" s="59"/>
      <c r="M133" s="59"/>
      <c r="N133" s="59"/>
      <c r="O133" s="59"/>
      <c r="P133" s="30"/>
    </row>
    <row r="134" spans="1:16" s="24" customFormat="1">
      <c r="A134" s="158"/>
      <c r="B134" s="59"/>
      <c r="C134" s="59"/>
      <c r="D134" s="59"/>
      <c r="E134" s="59"/>
      <c r="F134" s="59"/>
      <c r="G134" s="59"/>
      <c r="H134" s="59"/>
      <c r="I134" s="59"/>
      <c r="J134" s="59"/>
      <c r="K134" s="59"/>
      <c r="L134" s="59"/>
      <c r="M134" s="59"/>
      <c r="N134" s="59"/>
      <c r="O134" s="59"/>
      <c r="P134" s="30"/>
    </row>
    <row r="135" spans="1:16" s="24" customFormat="1">
      <c r="A135" s="158"/>
      <c r="B135" s="59"/>
      <c r="C135" s="59"/>
      <c r="D135" s="59"/>
      <c r="E135" s="59"/>
      <c r="F135" s="59"/>
      <c r="G135" s="59"/>
      <c r="H135" s="59"/>
      <c r="I135" s="59"/>
      <c r="J135" s="59"/>
      <c r="K135" s="59"/>
      <c r="L135" s="59"/>
      <c r="M135" s="59"/>
      <c r="N135" s="59"/>
      <c r="O135" s="59"/>
      <c r="P135" s="30"/>
    </row>
    <row r="136" spans="1:16" s="24" customFormat="1">
      <c r="A136" s="158"/>
      <c r="B136" s="59"/>
      <c r="C136" s="59"/>
      <c r="D136" s="59"/>
      <c r="E136" s="59"/>
      <c r="F136" s="59"/>
      <c r="G136" s="59"/>
      <c r="H136" s="59"/>
      <c r="I136" s="59"/>
      <c r="J136" s="59"/>
      <c r="K136" s="59"/>
      <c r="L136" s="59"/>
      <c r="M136" s="59"/>
      <c r="N136" s="59"/>
      <c r="O136" s="59"/>
      <c r="P136" s="30"/>
    </row>
    <row r="137" spans="1:16" s="24" customFormat="1">
      <c r="A137" s="158"/>
      <c r="B137" s="59"/>
      <c r="C137" s="59"/>
      <c r="D137" s="59"/>
      <c r="E137" s="59"/>
      <c r="F137" s="59"/>
      <c r="G137" s="59"/>
      <c r="H137" s="59"/>
      <c r="I137" s="59"/>
      <c r="J137" s="59"/>
      <c r="K137" s="59"/>
      <c r="L137" s="59"/>
      <c r="M137" s="59"/>
      <c r="N137" s="59"/>
      <c r="O137" s="59"/>
      <c r="P137" s="30"/>
    </row>
    <row r="138" spans="1:16" s="24" customFormat="1">
      <c r="A138" s="158"/>
      <c r="B138" s="59"/>
      <c r="C138" s="59"/>
      <c r="D138" s="59"/>
      <c r="E138" s="59"/>
      <c r="F138" s="59"/>
      <c r="G138" s="59"/>
      <c r="H138" s="59"/>
      <c r="I138" s="59"/>
      <c r="J138" s="59"/>
      <c r="K138" s="59"/>
      <c r="L138" s="59"/>
      <c r="M138" s="59"/>
      <c r="N138" s="59"/>
      <c r="O138" s="59"/>
      <c r="P138" s="30"/>
    </row>
    <row r="139" spans="1:16" s="24" customFormat="1"/>
    <row r="140" spans="1:16" s="24" customFormat="1">
      <c r="P140" s="66"/>
    </row>
    <row r="141" spans="1:16" s="24" customFormat="1">
      <c r="P141" s="66"/>
    </row>
    <row r="142" spans="1:16" s="24" customFormat="1">
      <c r="B142" s="194"/>
      <c r="P142" s="66"/>
    </row>
    <row r="143" spans="1:16">
      <c r="B143" s="44"/>
      <c r="C143" s="44"/>
      <c r="D143" s="44"/>
      <c r="E143" s="44"/>
      <c r="F143" s="44"/>
      <c r="G143" s="44"/>
      <c r="H143" s="44"/>
      <c r="I143" s="44"/>
      <c r="J143" s="44"/>
      <c r="K143" s="44"/>
      <c r="L143" s="44"/>
      <c r="M143" s="44"/>
    </row>
    <row r="144" spans="1:16">
      <c r="A144" s="78"/>
      <c r="B144" s="44"/>
      <c r="C144" s="44"/>
      <c r="D144" s="44"/>
      <c r="E144" s="44"/>
      <c r="F144" s="44"/>
      <c r="G144" s="44"/>
      <c r="H144" s="44"/>
      <c r="I144" s="44"/>
      <c r="J144" s="44"/>
      <c r="K144" s="44"/>
      <c r="L144" s="44"/>
      <c r="M144" s="44"/>
    </row>
    <row r="145" spans="1:16">
      <c r="A145" s="72"/>
      <c r="B145" s="44"/>
      <c r="C145" s="44"/>
      <c r="D145" s="44"/>
      <c r="E145" s="44"/>
      <c r="F145" s="44"/>
      <c r="G145" s="44"/>
      <c r="H145" s="44"/>
      <c r="I145" s="44"/>
      <c r="J145" s="44"/>
      <c r="K145" s="44"/>
      <c r="L145" s="44"/>
      <c r="M145" s="44"/>
    </row>
    <row r="146" spans="1:16">
      <c r="A146" s="72"/>
      <c r="B146" s="83"/>
      <c r="C146" s="83"/>
      <c r="D146" s="83"/>
      <c r="E146" s="83"/>
      <c r="F146" s="83"/>
      <c r="G146" s="83"/>
      <c r="H146" s="83"/>
      <c r="I146" s="83"/>
      <c r="J146" s="83"/>
      <c r="K146" s="83"/>
      <c r="L146" s="83"/>
      <c r="M146" s="83"/>
      <c r="N146" s="84"/>
      <c r="O146" s="84"/>
      <c r="P146" s="23"/>
    </row>
    <row r="147" spans="1:16">
      <c r="A147" s="72"/>
      <c r="B147" s="44"/>
      <c r="C147" s="83"/>
      <c r="D147" s="83"/>
      <c r="E147" s="83"/>
      <c r="F147" s="83"/>
      <c r="G147" s="83"/>
      <c r="H147" s="83"/>
      <c r="I147" s="83"/>
      <c r="J147" s="83"/>
      <c r="K147" s="83"/>
      <c r="L147" s="83"/>
      <c r="M147" s="83"/>
      <c r="N147" s="84"/>
      <c r="O147" s="84"/>
      <c r="P147" s="23"/>
    </row>
    <row r="148" spans="1:16">
      <c r="A148" s="72"/>
      <c r="B148" s="44"/>
      <c r="C148" s="44"/>
      <c r="D148" s="83"/>
      <c r="E148" s="83"/>
      <c r="F148" s="83"/>
      <c r="G148" s="83"/>
      <c r="H148" s="83"/>
      <c r="I148" s="83"/>
      <c r="J148" s="83"/>
      <c r="K148" s="83"/>
      <c r="L148" s="83"/>
      <c r="M148" s="83"/>
      <c r="N148" s="84"/>
      <c r="O148" s="84"/>
      <c r="P148" s="23"/>
    </row>
    <row r="149" spans="1:16">
      <c r="A149" s="72"/>
      <c r="B149" s="44"/>
      <c r="C149" s="44"/>
      <c r="D149" s="44"/>
      <c r="E149" s="83"/>
      <c r="F149" s="83"/>
      <c r="G149" s="83"/>
      <c r="H149" s="83"/>
      <c r="I149" s="83"/>
      <c r="J149" s="83"/>
      <c r="K149" s="83"/>
      <c r="L149" s="83"/>
      <c r="M149" s="83"/>
      <c r="N149" s="84"/>
      <c r="O149" s="84"/>
      <c r="P149" s="23"/>
    </row>
    <row r="150" spans="1:16">
      <c r="A150" s="72"/>
      <c r="B150" s="44"/>
      <c r="C150" s="44"/>
      <c r="D150" s="44"/>
      <c r="E150" s="44"/>
      <c r="F150" s="83"/>
      <c r="G150" s="83"/>
      <c r="H150" s="83"/>
      <c r="I150" s="83"/>
      <c r="J150" s="83"/>
      <c r="K150" s="83"/>
      <c r="L150" s="83"/>
      <c r="M150" s="83"/>
      <c r="N150" s="84"/>
      <c r="O150" s="84"/>
      <c r="P150" s="23"/>
    </row>
    <row r="151" spans="1:16">
      <c r="A151" s="72"/>
      <c r="B151" s="44"/>
      <c r="C151" s="44"/>
      <c r="D151" s="44"/>
      <c r="E151" s="44"/>
      <c r="F151" s="44"/>
      <c r="G151" s="83"/>
      <c r="H151" s="83"/>
      <c r="I151" s="83"/>
      <c r="J151" s="83"/>
      <c r="K151" s="83"/>
      <c r="L151" s="83"/>
      <c r="M151" s="83"/>
      <c r="N151" s="84"/>
      <c r="O151" s="84"/>
      <c r="P151" s="23"/>
    </row>
    <row r="152" spans="1:16">
      <c r="A152" s="72"/>
      <c r="B152" s="44"/>
      <c r="C152" s="44"/>
      <c r="D152" s="44"/>
      <c r="E152" s="44"/>
      <c r="F152" s="44"/>
      <c r="G152" s="44"/>
      <c r="H152" s="83"/>
      <c r="I152" s="83"/>
      <c r="J152" s="83"/>
      <c r="K152" s="83"/>
      <c r="L152" s="83"/>
      <c r="M152" s="83"/>
      <c r="N152" s="84"/>
      <c r="O152" s="84"/>
      <c r="P152" s="23"/>
    </row>
    <row r="153" spans="1:16">
      <c r="A153" s="72"/>
      <c r="B153" s="44"/>
      <c r="C153" s="44"/>
      <c r="D153" s="44"/>
      <c r="E153" s="44"/>
      <c r="F153" s="44"/>
      <c r="G153" s="44"/>
      <c r="H153" s="44"/>
      <c r="I153" s="83"/>
      <c r="J153" s="83"/>
      <c r="K153" s="83"/>
      <c r="L153" s="83"/>
      <c r="M153" s="83"/>
      <c r="N153" s="84"/>
      <c r="O153" s="84"/>
      <c r="P153" s="23"/>
    </row>
    <row r="154" spans="1:16">
      <c r="A154" s="72"/>
      <c r="B154" s="44"/>
      <c r="C154" s="44"/>
      <c r="D154" s="44"/>
      <c r="E154" s="44"/>
      <c r="F154" s="44"/>
      <c r="G154" s="44"/>
      <c r="H154" s="44"/>
      <c r="I154" s="44"/>
      <c r="J154" s="85"/>
      <c r="K154" s="85"/>
      <c r="L154" s="85"/>
      <c r="M154" s="85"/>
      <c r="N154" s="84"/>
      <c r="O154" s="84"/>
      <c r="P154" s="23"/>
    </row>
    <row r="155" spans="1:16">
      <c r="A155" s="72"/>
      <c r="B155" s="44"/>
      <c r="C155" s="44"/>
      <c r="D155" s="44"/>
      <c r="E155" s="44"/>
      <c r="F155" s="44"/>
      <c r="G155" s="44"/>
      <c r="H155" s="44"/>
      <c r="I155" s="44"/>
      <c r="J155" s="60"/>
      <c r="K155" s="85"/>
      <c r="L155" s="85"/>
      <c r="M155" s="85"/>
      <c r="N155" s="84"/>
      <c r="O155" s="84"/>
      <c r="P155" s="23"/>
    </row>
    <row r="156" spans="1:16">
      <c r="A156" s="72"/>
      <c r="B156" s="44"/>
      <c r="C156" s="44"/>
      <c r="D156" s="44"/>
      <c r="E156" s="44"/>
      <c r="F156" s="44"/>
      <c r="G156" s="44"/>
      <c r="H156" s="44"/>
      <c r="I156" s="44"/>
      <c r="J156" s="60"/>
      <c r="K156" s="60"/>
      <c r="L156" s="85"/>
      <c r="M156" s="85"/>
      <c r="N156" s="84"/>
      <c r="O156" s="84"/>
      <c r="P156" s="23"/>
    </row>
    <row r="157" spans="1:16">
      <c r="A157" s="72"/>
      <c r="B157" s="44"/>
      <c r="C157" s="44"/>
      <c r="D157" s="44"/>
      <c r="E157" s="44"/>
      <c r="F157" s="44"/>
      <c r="G157" s="44"/>
      <c r="H157" s="44"/>
      <c r="I157" s="44"/>
      <c r="J157" s="60"/>
      <c r="K157" s="60"/>
      <c r="L157" s="60"/>
      <c r="M157" s="85"/>
      <c r="N157" s="84"/>
      <c r="O157" s="84"/>
      <c r="P157" s="23"/>
    </row>
    <row r="158" spans="1:16">
      <c r="A158" s="72"/>
      <c r="N158" s="84"/>
      <c r="O158" s="84"/>
      <c r="P158" s="23"/>
    </row>
    <row r="160" spans="1:16">
      <c r="B160" s="44"/>
      <c r="C160" s="44"/>
      <c r="D160" s="44"/>
      <c r="E160" s="44"/>
      <c r="F160" s="44"/>
      <c r="G160" s="44"/>
      <c r="H160" s="44"/>
      <c r="I160" s="44"/>
      <c r="J160" s="44"/>
      <c r="K160" s="44"/>
      <c r="L160" s="44"/>
      <c r="M160" s="44"/>
    </row>
    <row r="161" spans="1:13">
      <c r="A161" s="78"/>
      <c r="B161" s="44"/>
      <c r="C161" s="44"/>
      <c r="D161" s="44"/>
      <c r="E161" s="44"/>
      <c r="F161" s="44"/>
      <c r="G161" s="44"/>
      <c r="H161" s="44"/>
      <c r="I161" s="44"/>
      <c r="J161" s="44"/>
      <c r="K161" s="44"/>
      <c r="L161" s="44"/>
      <c r="M161" s="44"/>
    </row>
    <row r="162" spans="1:13">
      <c r="A162" s="72"/>
      <c r="B162" s="44"/>
      <c r="C162" s="44"/>
      <c r="D162" s="44"/>
      <c r="E162" s="44"/>
      <c r="F162" s="44"/>
      <c r="G162" s="44"/>
      <c r="H162" s="44"/>
      <c r="I162" s="44"/>
      <c r="J162" s="44"/>
      <c r="K162" s="44"/>
      <c r="L162" s="44"/>
      <c r="M162" s="44"/>
    </row>
    <row r="163" spans="1:13">
      <c r="A163" s="72"/>
      <c r="B163" s="86"/>
      <c r="C163" s="86"/>
      <c r="D163" s="86"/>
      <c r="E163" s="86"/>
      <c r="F163" s="86"/>
      <c r="G163" s="86"/>
      <c r="H163" s="86"/>
      <c r="I163" s="86"/>
      <c r="J163" s="86"/>
      <c r="K163" s="86"/>
      <c r="L163" s="86"/>
      <c r="M163" s="86"/>
    </row>
    <row r="164" spans="1:13">
      <c r="A164" s="72"/>
      <c r="B164" s="87"/>
      <c r="C164" s="86"/>
      <c r="D164" s="86"/>
      <c r="E164" s="86"/>
      <c r="F164" s="86"/>
      <c r="G164" s="86"/>
      <c r="H164" s="86"/>
      <c r="I164" s="86"/>
      <c r="J164" s="86"/>
      <c r="K164" s="86"/>
      <c r="L164" s="86"/>
      <c r="M164" s="86"/>
    </row>
    <row r="165" spans="1:13">
      <c r="A165" s="72"/>
      <c r="B165" s="87"/>
      <c r="C165" s="87"/>
      <c r="D165" s="86"/>
      <c r="E165" s="86"/>
      <c r="F165" s="86"/>
      <c r="G165" s="86"/>
      <c r="H165" s="86"/>
      <c r="I165" s="86"/>
      <c r="J165" s="86"/>
      <c r="K165" s="86"/>
      <c r="L165" s="86"/>
      <c r="M165" s="86"/>
    </row>
    <row r="166" spans="1:13">
      <c r="A166" s="72"/>
      <c r="B166" s="87"/>
      <c r="C166" s="87"/>
      <c r="D166" s="87"/>
      <c r="E166" s="86"/>
      <c r="F166" s="86"/>
      <c r="G166" s="86"/>
      <c r="H166" s="86"/>
      <c r="I166" s="86"/>
      <c r="J166" s="86"/>
      <c r="K166" s="86"/>
      <c r="L166" s="86"/>
      <c r="M166" s="86"/>
    </row>
    <row r="167" spans="1:13">
      <c r="A167" s="72"/>
      <c r="B167" s="87"/>
      <c r="C167" s="87"/>
      <c r="D167" s="87"/>
      <c r="E167" s="87"/>
      <c r="F167" s="86"/>
      <c r="G167" s="86"/>
      <c r="H167" s="86"/>
      <c r="I167" s="86"/>
      <c r="J167" s="86"/>
      <c r="K167" s="86"/>
      <c r="L167" s="86"/>
      <c r="M167" s="86"/>
    </row>
    <row r="168" spans="1:13">
      <c r="A168" s="72"/>
      <c r="B168" s="87"/>
      <c r="C168" s="87"/>
      <c r="D168" s="87"/>
      <c r="E168" s="87"/>
      <c r="F168" s="87"/>
      <c r="G168" s="86"/>
      <c r="H168" s="86"/>
      <c r="I168" s="86"/>
      <c r="J168" s="86"/>
      <c r="K168" s="86"/>
      <c r="L168" s="86"/>
      <c r="M168" s="86"/>
    </row>
    <row r="169" spans="1:13">
      <c r="A169" s="72"/>
      <c r="B169" s="87"/>
      <c r="C169" s="87"/>
      <c r="D169" s="87"/>
      <c r="E169" s="87"/>
      <c r="F169" s="87"/>
      <c r="G169" s="87"/>
      <c r="H169" s="86"/>
      <c r="I169" s="86"/>
      <c r="J169" s="86"/>
      <c r="K169" s="86"/>
      <c r="L169" s="86"/>
      <c r="M169" s="86"/>
    </row>
    <row r="170" spans="1:13">
      <c r="A170" s="72"/>
      <c r="B170" s="87"/>
      <c r="C170" s="87"/>
      <c r="D170" s="87"/>
      <c r="E170" s="87"/>
      <c r="F170" s="87"/>
      <c r="G170" s="87"/>
      <c r="H170" s="87"/>
      <c r="I170" s="86"/>
      <c r="J170" s="86"/>
      <c r="K170" s="86"/>
      <c r="L170" s="86"/>
      <c r="M170" s="86"/>
    </row>
    <row r="171" spans="1:13">
      <c r="A171" s="72"/>
      <c r="B171" s="87"/>
      <c r="C171" s="87"/>
      <c r="D171" s="87"/>
      <c r="E171" s="87"/>
      <c r="F171" s="87"/>
      <c r="G171" s="87"/>
      <c r="H171" s="87"/>
      <c r="I171" s="87"/>
      <c r="J171" s="86"/>
      <c r="K171" s="86"/>
      <c r="L171" s="86"/>
      <c r="M171" s="86"/>
    </row>
    <row r="172" spans="1:13">
      <c r="A172" s="72"/>
      <c r="B172" s="87"/>
      <c r="C172" s="87"/>
      <c r="D172" s="87"/>
      <c r="E172" s="87"/>
      <c r="F172" s="87"/>
      <c r="G172" s="87"/>
      <c r="H172" s="87"/>
      <c r="I172" s="87"/>
      <c r="J172" s="87"/>
      <c r="K172" s="86"/>
      <c r="L172" s="86"/>
      <c r="M172" s="86"/>
    </row>
    <row r="173" spans="1:13">
      <c r="A173" s="72"/>
      <c r="B173" s="87"/>
      <c r="C173" s="87"/>
      <c r="D173" s="87"/>
      <c r="E173" s="87"/>
      <c r="F173" s="87"/>
      <c r="G173" s="87"/>
      <c r="H173" s="87"/>
      <c r="I173" s="87"/>
      <c r="J173" s="87"/>
      <c r="K173" s="87"/>
      <c r="L173" s="86"/>
      <c r="M173" s="86"/>
    </row>
    <row r="174" spans="1:13">
      <c r="A174" s="72"/>
      <c r="B174" s="87"/>
      <c r="C174" s="87"/>
      <c r="D174" s="87"/>
      <c r="E174" s="87"/>
      <c r="F174" s="87"/>
      <c r="G174" s="87"/>
      <c r="H174" s="87"/>
      <c r="I174" s="87"/>
      <c r="J174" s="87"/>
      <c r="K174" s="87"/>
      <c r="L174" s="87"/>
      <c r="M174" s="86"/>
    </row>
    <row r="175" spans="1:13">
      <c r="A175" s="72"/>
    </row>
    <row r="177" spans="1:14">
      <c r="A177" s="78"/>
    </row>
    <row r="178" spans="1:14">
      <c r="A178" s="44"/>
      <c r="B178" s="44"/>
      <c r="C178" s="44"/>
      <c r="D178" s="44"/>
      <c r="E178" s="44"/>
      <c r="F178" s="44"/>
      <c r="G178" s="44"/>
      <c r="H178" s="44"/>
      <c r="I178" s="44"/>
      <c r="J178" s="44"/>
      <c r="K178" s="44"/>
      <c r="L178" s="44"/>
      <c r="M178" s="44"/>
      <c r="N178" s="44"/>
    </row>
    <row r="179" spans="1:14">
      <c r="A179" s="60"/>
      <c r="B179" s="44"/>
      <c r="C179" s="44"/>
      <c r="D179" s="44"/>
      <c r="E179" s="44"/>
      <c r="F179" s="44"/>
      <c r="G179" s="44"/>
      <c r="H179" s="44"/>
      <c r="I179" s="44"/>
      <c r="J179" s="44"/>
      <c r="K179" s="44"/>
      <c r="L179" s="44"/>
      <c r="M179" s="44"/>
      <c r="N179" s="60"/>
    </row>
    <row r="180" spans="1:14">
      <c r="A180" s="72"/>
      <c r="B180" s="44"/>
      <c r="C180" s="44"/>
      <c r="D180" s="44"/>
      <c r="E180" s="44"/>
      <c r="F180" s="44"/>
      <c r="G180" s="44"/>
      <c r="H180" s="44"/>
      <c r="I180" s="44"/>
      <c r="J180" s="44"/>
      <c r="K180" s="44"/>
      <c r="L180" s="44"/>
      <c r="M180" s="44"/>
      <c r="N180" s="44"/>
    </row>
    <row r="181" spans="1:14">
      <c r="A181" s="72"/>
      <c r="B181" s="65"/>
      <c r="C181" s="65"/>
      <c r="D181" s="65"/>
      <c r="E181" s="65"/>
      <c r="F181" s="65"/>
      <c r="G181" s="65"/>
      <c r="H181" s="65"/>
      <c r="I181" s="65"/>
      <c r="J181" s="65"/>
      <c r="K181" s="65"/>
      <c r="L181" s="65"/>
      <c r="M181" s="65"/>
      <c r="N181" s="65"/>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44"/>
      <c r="B194" s="44"/>
      <c r="C194" s="44"/>
      <c r="D194" s="44"/>
      <c r="E194" s="44"/>
      <c r="F194" s="44"/>
      <c r="G194" s="44"/>
      <c r="H194" s="44"/>
      <c r="I194" s="44"/>
      <c r="J194" s="44"/>
      <c r="K194" s="44"/>
      <c r="L194" s="44"/>
      <c r="M194" s="44"/>
      <c r="N194" s="44"/>
    </row>
    <row r="195" spans="1:14">
      <c r="A195" s="78"/>
    </row>
    <row r="196" spans="1:14">
      <c r="A196" s="44"/>
      <c r="B196" s="44"/>
      <c r="C196" s="44"/>
      <c r="D196" s="44"/>
      <c r="E196" s="44"/>
      <c r="F196" s="44"/>
      <c r="G196" s="44"/>
      <c r="H196" s="44"/>
      <c r="I196" s="44"/>
      <c r="J196" s="44"/>
      <c r="K196" s="44"/>
      <c r="L196" s="44"/>
      <c r="M196" s="44"/>
      <c r="N196" s="44"/>
    </row>
    <row r="197" spans="1:14">
      <c r="A197" s="60"/>
      <c r="B197" s="44"/>
      <c r="C197" s="44"/>
      <c r="D197" s="44"/>
      <c r="E197" s="44"/>
      <c r="F197" s="44"/>
      <c r="G197" s="44"/>
      <c r="H197" s="44"/>
      <c r="I197" s="44"/>
      <c r="J197" s="44"/>
      <c r="K197" s="44"/>
      <c r="L197" s="44"/>
      <c r="M197" s="44"/>
      <c r="N197" s="60"/>
    </row>
    <row r="198" spans="1:14">
      <c r="A198" s="72"/>
      <c r="B198" s="44"/>
      <c r="C198" s="44"/>
      <c r="D198" s="44"/>
      <c r="E198" s="44"/>
      <c r="F198" s="44"/>
      <c r="G198" s="44"/>
      <c r="H198" s="44"/>
      <c r="I198" s="44"/>
      <c r="J198" s="44"/>
      <c r="K198" s="44"/>
      <c r="L198" s="44"/>
      <c r="M198" s="44"/>
      <c r="N198" s="44"/>
    </row>
    <row r="199" spans="1:14">
      <c r="A199" s="72"/>
      <c r="B199" s="65"/>
      <c r="C199" s="65"/>
      <c r="D199" s="65"/>
      <c r="E199" s="65"/>
      <c r="F199" s="65"/>
      <c r="G199" s="65"/>
      <c r="H199" s="65"/>
      <c r="I199" s="65"/>
      <c r="J199" s="65"/>
      <c r="K199" s="65"/>
      <c r="L199" s="65"/>
      <c r="M199" s="65"/>
      <c r="N199" s="65"/>
    </row>
    <row r="200" spans="1:14">
      <c r="A200" s="72"/>
      <c r="B200" s="44"/>
      <c r="C200" s="65"/>
      <c r="D200" s="65"/>
      <c r="E200" s="65"/>
      <c r="F200" s="65"/>
      <c r="G200" s="65"/>
      <c r="H200" s="65"/>
      <c r="I200" s="65"/>
      <c r="J200" s="65"/>
      <c r="K200" s="65"/>
      <c r="L200" s="65"/>
      <c r="M200" s="65"/>
      <c r="N200" s="65"/>
    </row>
    <row r="201" spans="1:14">
      <c r="A201" s="72"/>
      <c r="B201" s="44"/>
      <c r="C201" s="44"/>
      <c r="D201" s="65"/>
      <c r="E201" s="65"/>
      <c r="F201" s="65"/>
      <c r="G201" s="65"/>
      <c r="H201" s="65"/>
      <c r="I201" s="65"/>
      <c r="J201" s="65"/>
      <c r="K201" s="65"/>
      <c r="L201" s="65"/>
      <c r="M201" s="65"/>
      <c r="N201" s="65"/>
    </row>
    <row r="202" spans="1:14">
      <c r="A202" s="72"/>
      <c r="B202" s="44"/>
      <c r="C202" s="44"/>
      <c r="D202" s="44"/>
      <c r="E202" s="65"/>
      <c r="F202" s="65"/>
      <c r="G202" s="65"/>
      <c r="H202" s="65"/>
      <c r="I202" s="65"/>
      <c r="J202" s="65"/>
      <c r="K202" s="65"/>
      <c r="L202" s="65"/>
      <c r="M202" s="65"/>
      <c r="N202" s="65"/>
    </row>
    <row r="203" spans="1:14">
      <c r="A203" s="72"/>
      <c r="B203" s="44"/>
      <c r="C203" s="44"/>
      <c r="D203" s="44"/>
      <c r="E203" s="44"/>
      <c r="F203" s="65"/>
      <c r="G203" s="65"/>
      <c r="H203" s="65"/>
      <c r="I203" s="65"/>
      <c r="J203" s="65"/>
      <c r="K203" s="65"/>
      <c r="L203" s="65"/>
      <c r="M203" s="65"/>
      <c r="N203" s="65"/>
    </row>
    <row r="204" spans="1:14">
      <c r="A204" s="72"/>
      <c r="B204" s="44"/>
      <c r="C204" s="44"/>
      <c r="D204" s="44"/>
      <c r="E204" s="44"/>
      <c r="F204" s="44"/>
      <c r="G204" s="65"/>
      <c r="H204" s="65"/>
      <c r="I204" s="65"/>
      <c r="J204" s="65"/>
      <c r="K204" s="65"/>
      <c r="L204" s="65"/>
      <c r="M204" s="65"/>
      <c r="N204" s="65"/>
    </row>
    <row r="205" spans="1:14">
      <c r="A205" s="72"/>
      <c r="B205" s="44"/>
      <c r="C205" s="44"/>
      <c r="D205" s="44"/>
      <c r="E205" s="44"/>
      <c r="F205" s="44"/>
      <c r="G205" s="44"/>
      <c r="H205" s="65"/>
      <c r="I205" s="65"/>
      <c r="J205" s="65"/>
      <c r="K205" s="65"/>
      <c r="L205" s="65"/>
      <c r="M205" s="65"/>
      <c r="N205" s="65"/>
    </row>
    <row r="206" spans="1:14">
      <c r="A206" s="72"/>
      <c r="B206" s="44"/>
      <c r="C206" s="44"/>
      <c r="D206" s="44"/>
      <c r="E206" s="44"/>
      <c r="F206" s="44"/>
      <c r="G206" s="44"/>
      <c r="H206" s="44"/>
      <c r="I206" s="65"/>
      <c r="J206" s="65"/>
      <c r="K206" s="65"/>
      <c r="L206" s="65"/>
      <c r="M206" s="65"/>
      <c r="N206" s="65"/>
    </row>
    <row r="207" spans="1:14">
      <c r="A207" s="72"/>
      <c r="B207" s="44"/>
      <c r="C207" s="44"/>
      <c r="D207" s="44"/>
      <c r="E207" s="44"/>
      <c r="F207" s="44"/>
      <c r="G207" s="44"/>
      <c r="H207" s="44"/>
      <c r="I207" s="44"/>
      <c r="J207" s="65"/>
      <c r="K207" s="65"/>
      <c r="L207" s="65"/>
      <c r="M207" s="65"/>
      <c r="N207" s="65"/>
    </row>
    <row r="208" spans="1:14">
      <c r="A208" s="72"/>
      <c r="B208" s="44"/>
      <c r="C208" s="44"/>
      <c r="D208" s="44"/>
      <c r="E208" s="44"/>
      <c r="F208" s="44"/>
      <c r="G208" s="44"/>
      <c r="H208" s="44"/>
      <c r="I208" s="44"/>
      <c r="J208" s="44"/>
      <c r="K208" s="65"/>
      <c r="L208" s="65"/>
      <c r="M208" s="65"/>
      <c r="N208" s="65"/>
    </row>
    <row r="209" spans="1:14">
      <c r="A209" s="72"/>
      <c r="B209" s="44"/>
      <c r="C209" s="44"/>
      <c r="D209" s="44"/>
      <c r="E209" s="44"/>
      <c r="F209" s="44"/>
      <c r="G209" s="44"/>
      <c r="H209" s="44"/>
      <c r="I209" s="44"/>
      <c r="J209" s="44"/>
      <c r="K209" s="44"/>
      <c r="L209" s="65"/>
      <c r="M209" s="65"/>
      <c r="N209" s="65"/>
    </row>
    <row r="210" spans="1:14">
      <c r="A210" s="72"/>
      <c r="B210" s="44"/>
      <c r="C210" s="44"/>
      <c r="D210" s="44"/>
      <c r="E210" s="44"/>
      <c r="F210" s="44"/>
      <c r="G210" s="44"/>
      <c r="H210" s="44"/>
      <c r="I210" s="44"/>
      <c r="J210" s="44"/>
      <c r="K210" s="44"/>
      <c r="L210" s="44"/>
      <c r="M210" s="65"/>
      <c r="N210" s="65"/>
    </row>
    <row r="211" spans="1:14">
      <c r="A211" s="72"/>
      <c r="B211" s="44"/>
      <c r="C211" s="44"/>
      <c r="D211" s="44"/>
      <c r="E211" s="44"/>
      <c r="F211" s="44"/>
      <c r="G211" s="44"/>
      <c r="H211" s="44"/>
      <c r="I211" s="44"/>
      <c r="J211" s="44"/>
      <c r="K211" s="44"/>
      <c r="L211" s="44"/>
      <c r="M211" s="44"/>
      <c r="N211" s="65"/>
    </row>
    <row r="212" spans="1:14">
      <c r="A212" s="88"/>
    </row>
    <row r="214" spans="1:14">
      <c r="A214" s="78"/>
      <c r="B214" s="44"/>
      <c r="C214" s="44"/>
      <c r="D214" s="44"/>
      <c r="E214" s="44"/>
      <c r="F214" s="44"/>
      <c r="G214" s="44"/>
      <c r="H214" s="44"/>
      <c r="I214" s="44"/>
      <c r="J214" s="44"/>
      <c r="K214" s="44"/>
      <c r="L214" s="44"/>
      <c r="M214" s="44"/>
      <c r="N214" s="44"/>
    </row>
    <row r="215" spans="1:14">
      <c r="A215" s="60"/>
      <c r="B215" s="44"/>
      <c r="C215" s="44"/>
      <c r="D215" s="44"/>
      <c r="E215" s="44"/>
      <c r="F215" s="44"/>
      <c r="G215" s="44"/>
      <c r="H215" s="44"/>
      <c r="I215" s="44"/>
      <c r="J215" s="44"/>
      <c r="K215" s="44"/>
      <c r="L215" s="44"/>
      <c r="M215" s="44"/>
      <c r="N215" s="60"/>
    </row>
    <row r="216" spans="1:14">
      <c r="A216" s="72"/>
      <c r="B216" s="44"/>
      <c r="C216" s="44"/>
      <c r="D216" s="44"/>
      <c r="E216" s="44"/>
      <c r="F216" s="44"/>
      <c r="G216" s="44"/>
      <c r="H216" s="44"/>
      <c r="I216" s="44"/>
      <c r="J216" s="44"/>
      <c r="K216" s="44"/>
      <c r="L216" s="44"/>
      <c r="M216" s="44"/>
      <c r="N216" s="44"/>
    </row>
    <row r="217" spans="1:14">
      <c r="A217" s="72"/>
      <c r="B217" s="65"/>
      <c r="C217" s="65"/>
      <c r="D217" s="65"/>
      <c r="E217" s="65"/>
      <c r="F217" s="65"/>
      <c r="G217" s="65"/>
      <c r="H217" s="65"/>
      <c r="I217" s="65"/>
      <c r="J217" s="65"/>
      <c r="K217" s="65"/>
      <c r="L217" s="65"/>
      <c r="M217" s="65"/>
      <c r="N217" s="65"/>
    </row>
    <row r="218" spans="1:14">
      <c r="A218" s="72"/>
      <c r="B218" s="44"/>
      <c r="C218" s="65"/>
      <c r="D218" s="65"/>
      <c r="E218" s="65"/>
      <c r="F218" s="65"/>
      <c r="G218" s="65"/>
      <c r="H218" s="65"/>
      <c r="I218" s="65"/>
      <c r="J218" s="65"/>
      <c r="K218" s="65"/>
      <c r="L218" s="65"/>
      <c r="M218" s="65"/>
      <c r="N218" s="65"/>
    </row>
    <row r="219" spans="1:14">
      <c r="A219" s="72"/>
      <c r="B219" s="44"/>
      <c r="C219" s="44"/>
      <c r="D219" s="65"/>
      <c r="E219" s="65"/>
      <c r="F219" s="65"/>
      <c r="G219" s="65"/>
      <c r="H219" s="65"/>
      <c r="I219" s="65"/>
      <c r="J219" s="65"/>
      <c r="K219" s="65"/>
      <c r="L219" s="65"/>
      <c r="M219" s="65"/>
      <c r="N219" s="65"/>
    </row>
    <row r="220" spans="1:14">
      <c r="A220" s="72"/>
      <c r="B220" s="44"/>
      <c r="C220" s="44"/>
      <c r="D220" s="44"/>
      <c r="E220" s="65"/>
      <c r="F220" s="65"/>
      <c r="G220" s="65"/>
      <c r="H220" s="65"/>
      <c r="I220" s="65"/>
      <c r="J220" s="65"/>
      <c r="K220" s="65"/>
      <c r="L220" s="65"/>
      <c r="M220" s="65"/>
      <c r="N220" s="65"/>
    </row>
    <row r="221" spans="1:14">
      <c r="A221" s="72"/>
      <c r="B221" s="44"/>
      <c r="C221" s="44"/>
      <c r="D221" s="44"/>
      <c r="E221" s="44"/>
      <c r="F221" s="65"/>
      <c r="G221" s="65"/>
      <c r="H221" s="65"/>
      <c r="I221" s="65"/>
      <c r="J221" s="65"/>
      <c r="K221" s="65"/>
      <c r="L221" s="65"/>
      <c r="M221" s="65"/>
      <c r="N221" s="65"/>
    </row>
    <row r="222" spans="1:14">
      <c r="A222" s="72"/>
      <c r="B222" s="44"/>
      <c r="C222" s="44"/>
      <c r="D222" s="44"/>
      <c r="E222" s="44"/>
      <c r="F222" s="44"/>
      <c r="G222" s="65"/>
      <c r="H222" s="65"/>
      <c r="I222" s="65"/>
      <c r="J222" s="65"/>
      <c r="K222" s="65"/>
      <c r="L222" s="65"/>
      <c r="M222" s="65"/>
      <c r="N222" s="65"/>
    </row>
    <row r="223" spans="1:14">
      <c r="A223" s="72"/>
      <c r="B223" s="44"/>
      <c r="C223" s="44"/>
      <c r="D223" s="44"/>
      <c r="E223" s="44"/>
      <c r="F223" s="44"/>
      <c r="G223" s="44"/>
      <c r="H223" s="65"/>
      <c r="I223" s="65"/>
      <c r="J223" s="65"/>
      <c r="K223" s="65"/>
      <c r="L223" s="65"/>
      <c r="M223" s="65"/>
      <c r="N223" s="65"/>
    </row>
    <row r="224" spans="1:14">
      <c r="A224" s="72"/>
      <c r="B224" s="44"/>
      <c r="C224" s="44"/>
      <c r="D224" s="44"/>
      <c r="E224" s="44"/>
      <c r="F224" s="44"/>
      <c r="G224" s="44"/>
      <c r="H224" s="44"/>
      <c r="I224" s="65"/>
      <c r="J224" s="65"/>
      <c r="K224" s="65"/>
      <c r="L224" s="65"/>
      <c r="M224" s="65"/>
      <c r="N224" s="65"/>
    </row>
    <row r="225" spans="1:14">
      <c r="A225" s="72"/>
      <c r="B225" s="44"/>
      <c r="C225" s="44"/>
      <c r="D225" s="44"/>
      <c r="E225" s="44"/>
      <c r="F225" s="44"/>
      <c r="G225" s="44"/>
      <c r="H225" s="44"/>
      <c r="I225" s="44"/>
      <c r="J225" s="65"/>
      <c r="K225" s="65"/>
      <c r="L225" s="65"/>
      <c r="M225" s="65"/>
      <c r="N225" s="65"/>
    </row>
    <row r="226" spans="1:14">
      <c r="A226" s="72"/>
      <c r="B226" s="44"/>
      <c r="C226" s="44"/>
      <c r="D226" s="44"/>
      <c r="E226" s="44"/>
      <c r="F226" s="44"/>
      <c r="G226" s="44"/>
      <c r="H226" s="44"/>
      <c r="I226" s="44"/>
      <c r="J226" s="44"/>
      <c r="K226" s="65"/>
      <c r="L226" s="65"/>
      <c r="M226" s="65"/>
      <c r="N226" s="65"/>
    </row>
    <row r="227" spans="1:14">
      <c r="A227" s="72"/>
      <c r="B227" s="44"/>
      <c r="C227" s="44"/>
      <c r="D227" s="44"/>
      <c r="E227" s="44"/>
      <c r="F227" s="44"/>
      <c r="G227" s="44"/>
      <c r="H227" s="44"/>
      <c r="I227" s="44"/>
      <c r="J227" s="44"/>
      <c r="K227" s="44"/>
      <c r="L227" s="65"/>
      <c r="M227" s="65"/>
      <c r="N227" s="65"/>
    </row>
    <row r="228" spans="1:14">
      <c r="A228" s="72"/>
      <c r="B228" s="44"/>
      <c r="C228" s="44"/>
      <c r="D228" s="44"/>
      <c r="E228" s="44"/>
      <c r="F228" s="44"/>
      <c r="G228" s="44"/>
      <c r="H228" s="44"/>
      <c r="I228" s="44"/>
      <c r="J228" s="44"/>
      <c r="K228" s="44"/>
      <c r="L228" s="44"/>
      <c r="M228" s="65"/>
      <c r="N228" s="65"/>
    </row>
    <row r="229" spans="1:14">
      <c r="A229" s="72"/>
      <c r="B229" s="44"/>
      <c r="C229" s="44"/>
      <c r="D229" s="44"/>
      <c r="E229" s="44"/>
      <c r="F229" s="44"/>
      <c r="G229" s="44"/>
      <c r="H229" s="44"/>
      <c r="I229" s="44"/>
      <c r="J229" s="44"/>
      <c r="K229" s="44"/>
      <c r="L229" s="44"/>
      <c r="M229" s="44"/>
      <c r="N229" s="65"/>
    </row>
    <row r="232" spans="1:14">
      <c r="A232" s="78"/>
      <c r="C232" s="44"/>
      <c r="D232" s="44"/>
      <c r="E232" s="44"/>
      <c r="F232" s="44"/>
      <c r="G232" s="44"/>
      <c r="H232" s="44"/>
      <c r="I232" s="44"/>
      <c r="J232" s="44"/>
      <c r="K232" s="44"/>
      <c r="L232" s="44"/>
      <c r="M232" s="44"/>
      <c r="N232" s="60"/>
    </row>
    <row r="233" spans="1:14">
      <c r="A233" s="79"/>
      <c r="B233" s="44"/>
      <c r="C233" s="44"/>
      <c r="D233" s="44"/>
      <c r="E233" s="44"/>
      <c r="F233" s="44"/>
      <c r="G233" s="44"/>
      <c r="H233" s="44"/>
      <c r="I233" s="44"/>
      <c r="J233" s="44"/>
      <c r="K233" s="44"/>
      <c r="L233" s="44"/>
      <c r="M233" s="44"/>
      <c r="N233" s="44"/>
    </row>
    <row r="234" spans="1:14">
      <c r="A234" s="72"/>
      <c r="B234" s="44"/>
      <c r="C234" s="44"/>
      <c r="D234" s="44"/>
      <c r="E234" s="44"/>
      <c r="F234" s="44"/>
      <c r="G234" s="44"/>
      <c r="H234" s="44"/>
      <c r="I234" s="44"/>
      <c r="J234" s="44"/>
      <c r="K234" s="44"/>
      <c r="L234" s="44"/>
      <c r="M234" s="44"/>
      <c r="N234" s="44"/>
    </row>
    <row r="235" spans="1:14">
      <c r="A235" s="72"/>
      <c r="B235" s="60"/>
      <c r="C235" s="60"/>
      <c r="D235" s="60"/>
      <c r="E235" s="60"/>
      <c r="F235" s="60"/>
      <c r="G235" s="60"/>
      <c r="H235" s="60"/>
      <c r="I235" s="60"/>
      <c r="J235" s="60"/>
      <c r="K235" s="60"/>
      <c r="L235" s="60"/>
      <c r="M235" s="60"/>
      <c r="N235" s="60"/>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52" spans="1:14">
      <c r="B252" s="74"/>
    </row>
    <row r="253" spans="1:14">
      <c r="B253" s="44"/>
      <c r="C253" s="44"/>
      <c r="D253" s="44"/>
      <c r="E253" s="44"/>
      <c r="F253" s="44"/>
      <c r="G253" s="44"/>
      <c r="H253" s="44"/>
      <c r="I253" s="44"/>
      <c r="J253" s="44"/>
      <c r="K253" s="44"/>
      <c r="L253" s="44"/>
      <c r="M253" s="44"/>
    </row>
    <row r="254" spans="1:14">
      <c r="A254" s="78"/>
      <c r="B254" s="44"/>
      <c r="C254" s="44"/>
      <c r="D254" s="44"/>
      <c r="E254" s="44"/>
      <c r="F254" s="44"/>
      <c r="G254" s="44"/>
      <c r="H254" s="44"/>
      <c r="I254" s="44"/>
      <c r="J254" s="44"/>
      <c r="K254" s="44"/>
      <c r="L254" s="44"/>
      <c r="M254" s="44"/>
    </row>
    <row r="255" spans="1:14">
      <c r="A255" s="72"/>
      <c r="B255" s="44"/>
      <c r="C255" s="44"/>
      <c r="D255" s="44"/>
      <c r="E255" s="44"/>
      <c r="F255" s="44"/>
      <c r="G255" s="44"/>
      <c r="H255" s="44"/>
      <c r="I255" s="44"/>
      <c r="J255" s="44"/>
      <c r="K255" s="44"/>
      <c r="L255" s="44"/>
      <c r="M255" s="44"/>
    </row>
    <row r="256" spans="1:14">
      <c r="A256" s="72"/>
      <c r="B256" s="83"/>
      <c r="C256" s="83"/>
      <c r="D256" s="83"/>
      <c r="E256" s="83"/>
      <c r="F256" s="83"/>
      <c r="G256" s="83"/>
      <c r="H256" s="83"/>
      <c r="I256" s="83"/>
      <c r="J256" s="83"/>
      <c r="K256" s="83"/>
      <c r="L256" s="83"/>
      <c r="M256" s="83"/>
    </row>
    <row r="257" spans="1:13">
      <c r="A257" s="72"/>
      <c r="B257" s="44"/>
      <c r="C257" s="83"/>
      <c r="D257" s="83"/>
      <c r="E257" s="83"/>
      <c r="F257" s="83"/>
      <c r="G257" s="83"/>
      <c r="H257" s="83"/>
      <c r="I257" s="83"/>
      <c r="J257" s="83"/>
      <c r="K257" s="83"/>
      <c r="L257" s="83"/>
      <c r="M257" s="83"/>
    </row>
    <row r="258" spans="1:13">
      <c r="A258" s="72"/>
      <c r="B258" s="44"/>
      <c r="C258" s="44"/>
      <c r="D258" s="83"/>
      <c r="E258" s="83"/>
      <c r="F258" s="83"/>
      <c r="G258" s="83"/>
      <c r="H258" s="83"/>
      <c r="I258" s="83"/>
      <c r="J258" s="83"/>
      <c r="K258" s="83"/>
      <c r="L258" s="83"/>
      <c r="M258" s="83"/>
    </row>
    <row r="259" spans="1:13">
      <c r="A259" s="72"/>
      <c r="B259" s="44"/>
      <c r="C259" s="44"/>
      <c r="D259" s="44"/>
      <c r="E259" s="83"/>
      <c r="F259" s="83"/>
      <c r="G259" s="83"/>
      <c r="H259" s="83"/>
      <c r="I259" s="83"/>
      <c r="J259" s="83"/>
      <c r="K259" s="83"/>
      <c r="L259" s="83"/>
      <c r="M259" s="83"/>
    </row>
    <row r="260" spans="1:13">
      <c r="A260" s="72"/>
      <c r="B260" s="44"/>
      <c r="C260" s="44"/>
      <c r="D260" s="44"/>
      <c r="E260" s="44"/>
      <c r="F260" s="83"/>
      <c r="G260" s="83"/>
      <c r="H260" s="83"/>
      <c r="I260" s="83"/>
      <c r="J260" s="83"/>
      <c r="K260" s="83"/>
      <c r="L260" s="83"/>
      <c r="M260" s="83"/>
    </row>
    <row r="261" spans="1:13">
      <c r="A261" s="72"/>
      <c r="B261" s="44"/>
      <c r="C261" s="44"/>
      <c r="D261" s="44"/>
      <c r="E261" s="44"/>
      <c r="F261" s="44"/>
      <c r="G261" s="83"/>
      <c r="H261" s="83"/>
      <c r="I261" s="83"/>
      <c r="J261" s="83"/>
      <c r="K261" s="83"/>
      <c r="L261" s="83"/>
      <c r="M261" s="83"/>
    </row>
    <row r="262" spans="1:13">
      <c r="A262" s="72"/>
      <c r="B262" s="44"/>
      <c r="C262" s="44"/>
      <c r="D262" s="44"/>
      <c r="E262" s="44"/>
      <c r="F262" s="44"/>
      <c r="G262" s="44"/>
      <c r="H262" s="83"/>
      <c r="I262" s="83"/>
      <c r="J262" s="83"/>
      <c r="K262" s="83"/>
      <c r="L262" s="83"/>
      <c r="M262" s="83"/>
    </row>
    <row r="263" spans="1:13">
      <c r="A263" s="72"/>
      <c r="B263" s="44"/>
      <c r="C263" s="44"/>
      <c r="D263" s="44"/>
      <c r="E263" s="44"/>
      <c r="F263" s="44"/>
      <c r="G263" s="44"/>
      <c r="H263" s="44"/>
      <c r="I263" s="83"/>
      <c r="J263" s="83"/>
      <c r="K263" s="83"/>
      <c r="L263" s="83"/>
      <c r="M263" s="83"/>
    </row>
    <row r="264" spans="1:13">
      <c r="A264" s="72"/>
      <c r="B264" s="44"/>
      <c r="C264" s="44"/>
      <c r="D264" s="44"/>
      <c r="E264" s="44"/>
      <c r="F264" s="44"/>
      <c r="G264" s="44"/>
      <c r="H264" s="44"/>
      <c r="I264" s="44"/>
      <c r="J264" s="83"/>
      <c r="K264" s="83"/>
      <c r="L264" s="83"/>
      <c r="M264" s="83"/>
    </row>
    <row r="265" spans="1:13">
      <c r="A265" s="72"/>
      <c r="B265" s="44"/>
      <c r="C265" s="44"/>
      <c r="D265" s="44"/>
      <c r="E265" s="44"/>
      <c r="F265" s="44"/>
      <c r="G265" s="44"/>
      <c r="H265" s="44"/>
      <c r="I265" s="44"/>
      <c r="J265" s="60"/>
      <c r="K265" s="83"/>
      <c r="L265" s="83"/>
      <c r="M265" s="83"/>
    </row>
    <row r="266" spans="1:13">
      <c r="A266" s="72"/>
      <c r="B266" s="44"/>
      <c r="C266" s="44"/>
      <c r="D266" s="44"/>
      <c r="E266" s="44"/>
      <c r="F266" s="44"/>
      <c r="G266" s="44"/>
      <c r="H266" s="44"/>
      <c r="I266" s="44"/>
      <c r="J266" s="60"/>
      <c r="K266" s="60"/>
      <c r="L266" s="83"/>
      <c r="M266" s="83"/>
    </row>
    <row r="267" spans="1:13">
      <c r="A267" s="72"/>
      <c r="B267" s="44"/>
      <c r="C267" s="44"/>
      <c r="D267" s="44"/>
      <c r="E267" s="44"/>
      <c r="F267" s="44"/>
      <c r="G267" s="44"/>
      <c r="H267" s="44"/>
      <c r="I267" s="44"/>
      <c r="J267" s="60"/>
      <c r="K267" s="60"/>
      <c r="L267" s="60"/>
      <c r="M267" s="83"/>
    </row>
    <row r="268" spans="1:13">
      <c r="A268" s="72"/>
    </row>
    <row r="270" spans="1:13">
      <c r="B270" s="44"/>
      <c r="C270" s="44"/>
      <c r="D270" s="44"/>
      <c r="E270" s="44"/>
      <c r="F270" s="44"/>
      <c r="G270" s="44"/>
      <c r="H270" s="44"/>
      <c r="I270" s="44"/>
      <c r="J270" s="44"/>
      <c r="K270" s="44"/>
      <c r="L270" s="44"/>
      <c r="M270" s="44"/>
    </row>
    <row r="271" spans="1:13">
      <c r="A271" s="78"/>
      <c r="B271" s="44"/>
      <c r="C271" s="44"/>
      <c r="D271" s="44"/>
      <c r="E271" s="44"/>
      <c r="F271" s="44"/>
      <c r="G271" s="44"/>
      <c r="H271" s="44"/>
      <c r="I271" s="44"/>
      <c r="J271" s="44"/>
      <c r="K271" s="44"/>
      <c r="L271" s="44"/>
      <c r="M271" s="44"/>
    </row>
    <row r="272" spans="1:13">
      <c r="A272" s="72"/>
      <c r="B272" s="44"/>
      <c r="C272" s="44"/>
      <c r="D272" s="44"/>
      <c r="E272" s="44"/>
      <c r="F272" s="44"/>
      <c r="G272" s="44"/>
      <c r="H272" s="44"/>
      <c r="I272" s="44"/>
      <c r="J272" s="44"/>
      <c r="K272" s="44"/>
      <c r="L272" s="44"/>
      <c r="M272" s="44"/>
    </row>
    <row r="273" spans="1:14">
      <c r="A273" s="72"/>
      <c r="B273" s="86"/>
      <c r="C273" s="86"/>
      <c r="D273" s="86"/>
      <c r="E273" s="86"/>
      <c r="F273" s="86"/>
      <c r="G273" s="86"/>
      <c r="H273" s="86"/>
      <c r="I273" s="86"/>
      <c r="J273" s="86"/>
      <c r="K273" s="86"/>
      <c r="L273" s="86"/>
      <c r="M273" s="86"/>
    </row>
    <row r="274" spans="1:14">
      <c r="A274" s="72"/>
      <c r="B274" s="87"/>
      <c r="C274" s="86"/>
      <c r="D274" s="86"/>
      <c r="E274" s="86"/>
      <c r="F274" s="86"/>
      <c r="G274" s="86"/>
      <c r="H274" s="86"/>
      <c r="I274" s="86"/>
      <c r="J274" s="86"/>
      <c r="K274" s="86"/>
      <c r="L274" s="86"/>
      <c r="M274" s="86"/>
    </row>
    <row r="275" spans="1:14">
      <c r="A275" s="72"/>
      <c r="B275" s="87"/>
      <c r="C275" s="87"/>
      <c r="D275" s="86"/>
      <c r="E275" s="86"/>
      <c r="F275" s="86"/>
      <c r="G275" s="86"/>
      <c r="H275" s="86"/>
      <c r="I275" s="86"/>
      <c r="J275" s="86"/>
      <c r="K275" s="86"/>
      <c r="L275" s="86"/>
      <c r="M275" s="86"/>
    </row>
    <row r="276" spans="1:14">
      <c r="A276" s="72"/>
      <c r="B276" s="87"/>
      <c r="C276" s="87"/>
      <c r="D276" s="87"/>
      <c r="E276" s="86"/>
      <c r="F276" s="86"/>
      <c r="G276" s="86"/>
      <c r="H276" s="86"/>
      <c r="I276" s="86"/>
      <c r="J276" s="86"/>
      <c r="K276" s="86"/>
      <c r="L276" s="86"/>
      <c r="M276" s="86"/>
    </row>
    <row r="277" spans="1:14">
      <c r="A277" s="72"/>
      <c r="B277" s="87"/>
      <c r="C277" s="87"/>
      <c r="D277" s="87"/>
      <c r="E277" s="87"/>
      <c r="F277" s="86"/>
      <c r="G277" s="86"/>
      <c r="H277" s="86"/>
      <c r="I277" s="86"/>
      <c r="J277" s="86"/>
      <c r="K277" s="86"/>
      <c r="L277" s="86"/>
      <c r="M277" s="86"/>
    </row>
    <row r="278" spans="1:14">
      <c r="A278" s="72"/>
      <c r="B278" s="87"/>
      <c r="C278" s="87"/>
      <c r="D278" s="87"/>
      <c r="E278" s="87"/>
      <c r="F278" s="87"/>
      <c r="G278" s="86"/>
      <c r="H278" s="86"/>
      <c r="I278" s="86"/>
      <c r="J278" s="86"/>
      <c r="K278" s="86"/>
      <c r="L278" s="86"/>
      <c r="M278" s="86"/>
    </row>
    <row r="279" spans="1:14">
      <c r="A279" s="72"/>
      <c r="B279" s="87"/>
      <c r="C279" s="87"/>
      <c r="D279" s="87"/>
      <c r="E279" s="87"/>
      <c r="F279" s="87"/>
      <c r="G279" s="87"/>
      <c r="H279" s="86"/>
      <c r="I279" s="86"/>
      <c r="J279" s="86"/>
      <c r="K279" s="86"/>
      <c r="L279" s="86"/>
      <c r="M279" s="86"/>
    </row>
    <row r="280" spans="1:14">
      <c r="A280" s="72"/>
      <c r="B280" s="87"/>
      <c r="C280" s="87"/>
      <c r="D280" s="87"/>
      <c r="E280" s="87"/>
      <c r="F280" s="87"/>
      <c r="G280" s="87"/>
      <c r="H280" s="87"/>
      <c r="I280" s="86"/>
      <c r="J280" s="86"/>
      <c r="K280" s="86"/>
      <c r="L280" s="86"/>
      <c r="M280" s="86"/>
    </row>
    <row r="281" spans="1:14">
      <c r="A281" s="72"/>
      <c r="B281" s="87"/>
      <c r="C281" s="87"/>
      <c r="D281" s="87"/>
      <c r="E281" s="87"/>
      <c r="F281" s="87"/>
      <c r="G281" s="87"/>
      <c r="H281" s="87"/>
      <c r="I281" s="87"/>
      <c r="J281" s="86"/>
      <c r="K281" s="86"/>
      <c r="L281" s="86"/>
      <c r="M281" s="86"/>
    </row>
    <row r="282" spans="1:14">
      <c r="A282" s="72"/>
      <c r="B282" s="87"/>
      <c r="C282" s="87"/>
      <c r="D282" s="87"/>
      <c r="E282" s="87"/>
      <c r="F282" s="87"/>
      <c r="G282" s="87"/>
      <c r="H282" s="87"/>
      <c r="I282" s="87"/>
      <c r="J282" s="87"/>
      <c r="K282" s="86"/>
      <c r="L282" s="86"/>
      <c r="M282" s="86"/>
    </row>
    <row r="283" spans="1:14">
      <c r="A283" s="72"/>
      <c r="B283" s="87"/>
      <c r="C283" s="87"/>
      <c r="D283" s="87"/>
      <c r="E283" s="87"/>
      <c r="F283" s="87"/>
      <c r="G283" s="87"/>
      <c r="H283" s="87"/>
      <c r="I283" s="87"/>
      <c r="J283" s="87"/>
      <c r="K283" s="87"/>
      <c r="L283" s="86"/>
      <c r="M283" s="86"/>
    </row>
    <row r="284" spans="1:14">
      <c r="A284" s="72"/>
      <c r="B284" s="87"/>
      <c r="C284" s="87"/>
      <c r="D284" s="87"/>
      <c r="E284" s="87"/>
      <c r="F284" s="87"/>
      <c r="G284" s="87"/>
      <c r="H284" s="87"/>
      <c r="I284" s="87"/>
      <c r="J284" s="87"/>
      <c r="K284" s="87"/>
      <c r="L284" s="87"/>
      <c r="M284" s="86"/>
    </row>
    <row r="285" spans="1:14">
      <c r="A285" s="72"/>
    </row>
    <row r="287" spans="1:14">
      <c r="A287" s="78"/>
      <c r="B287" s="44"/>
      <c r="C287" s="44"/>
      <c r="D287" s="44"/>
      <c r="E287" s="44"/>
      <c r="F287" s="44"/>
      <c r="G287" s="44"/>
      <c r="H287" s="44"/>
      <c r="I287" s="44"/>
      <c r="J287" s="44"/>
      <c r="K287" s="44"/>
      <c r="L287" s="44"/>
      <c r="M287" s="44"/>
      <c r="N287" s="44"/>
    </row>
    <row r="288" spans="1:14">
      <c r="A288" s="60"/>
      <c r="B288" s="44"/>
      <c r="C288" s="44"/>
      <c r="D288" s="44"/>
      <c r="E288" s="44"/>
      <c r="F288" s="44"/>
      <c r="G288" s="44"/>
      <c r="H288" s="44"/>
      <c r="I288" s="44"/>
      <c r="J288" s="44"/>
      <c r="K288" s="44"/>
      <c r="L288" s="44"/>
      <c r="M288" s="44"/>
      <c r="N288" s="60"/>
    </row>
    <row r="289" spans="1:14">
      <c r="A289" s="72"/>
      <c r="B289" s="44"/>
      <c r="C289" s="44"/>
      <c r="D289" s="44"/>
      <c r="E289" s="44"/>
      <c r="F289" s="44"/>
      <c r="G289" s="44"/>
      <c r="H289" s="44"/>
      <c r="I289" s="44"/>
      <c r="J289" s="44"/>
      <c r="K289" s="44"/>
      <c r="L289" s="44"/>
      <c r="M289" s="44"/>
      <c r="N289" s="44"/>
    </row>
    <row r="290" spans="1:14">
      <c r="A290" s="72"/>
      <c r="B290" s="65"/>
      <c r="C290" s="65"/>
      <c r="D290" s="65"/>
      <c r="E290" s="65"/>
      <c r="F290" s="65"/>
      <c r="G290" s="65"/>
      <c r="H290" s="65"/>
      <c r="I290" s="65"/>
      <c r="J290" s="65"/>
      <c r="K290" s="65"/>
      <c r="L290" s="65"/>
      <c r="M290" s="65"/>
      <c r="N290" s="65"/>
    </row>
    <row r="291" spans="1:14">
      <c r="A291" s="72"/>
      <c r="B291" s="44"/>
      <c r="C291" s="65"/>
      <c r="D291" s="65"/>
      <c r="E291" s="65"/>
      <c r="F291" s="65"/>
      <c r="G291" s="65"/>
      <c r="H291" s="65"/>
      <c r="I291" s="65"/>
      <c r="J291" s="65"/>
      <c r="K291" s="65"/>
      <c r="L291" s="65"/>
      <c r="M291" s="65"/>
      <c r="N291" s="65"/>
    </row>
    <row r="292" spans="1:14">
      <c r="A292" s="72"/>
      <c r="B292" s="44"/>
      <c r="C292" s="44"/>
      <c r="D292" s="65"/>
      <c r="E292" s="65"/>
      <c r="F292" s="65"/>
      <c r="G292" s="65"/>
      <c r="H292" s="65"/>
      <c r="I292" s="65"/>
      <c r="J292" s="65"/>
      <c r="K292" s="65"/>
      <c r="L292" s="65"/>
      <c r="M292" s="65"/>
      <c r="N292" s="65"/>
    </row>
    <row r="293" spans="1:14">
      <c r="A293" s="72"/>
      <c r="B293" s="44"/>
      <c r="C293" s="44"/>
      <c r="D293" s="44"/>
      <c r="E293" s="65"/>
      <c r="F293" s="65"/>
      <c r="G293" s="65"/>
      <c r="H293" s="65"/>
      <c r="I293" s="65"/>
      <c r="J293" s="65"/>
      <c r="K293" s="65"/>
      <c r="L293" s="65"/>
      <c r="M293" s="65"/>
      <c r="N293" s="65"/>
    </row>
    <row r="294" spans="1:14">
      <c r="A294" s="72"/>
      <c r="B294" s="44"/>
      <c r="C294" s="44"/>
      <c r="D294" s="44"/>
      <c r="E294" s="44"/>
      <c r="F294" s="65"/>
      <c r="G294" s="65"/>
      <c r="H294" s="65"/>
      <c r="I294" s="65"/>
      <c r="J294" s="65"/>
      <c r="K294" s="65"/>
      <c r="L294" s="65"/>
      <c r="M294" s="65"/>
      <c r="N294" s="65"/>
    </row>
    <row r="295" spans="1:14">
      <c r="A295" s="72"/>
      <c r="B295" s="44"/>
      <c r="C295" s="44"/>
      <c r="D295" s="44"/>
      <c r="E295" s="44"/>
      <c r="F295" s="44"/>
      <c r="G295" s="65"/>
      <c r="H295" s="65"/>
      <c r="I295" s="65"/>
      <c r="J295" s="65"/>
      <c r="K295" s="65"/>
      <c r="L295" s="65"/>
      <c r="M295" s="65"/>
      <c r="N295" s="65"/>
    </row>
    <row r="296" spans="1:14">
      <c r="A296" s="72"/>
      <c r="B296" s="44"/>
      <c r="C296" s="44"/>
      <c r="D296" s="44"/>
      <c r="E296" s="44"/>
      <c r="F296" s="44"/>
      <c r="G296" s="44"/>
      <c r="H296" s="65"/>
      <c r="I296" s="65"/>
      <c r="J296" s="65"/>
      <c r="K296" s="65"/>
      <c r="L296" s="65"/>
      <c r="M296" s="65"/>
      <c r="N296" s="65"/>
    </row>
    <row r="297" spans="1:14">
      <c r="A297" s="72"/>
      <c r="B297" s="44"/>
      <c r="C297" s="44"/>
      <c r="D297" s="44"/>
      <c r="E297" s="44"/>
      <c r="F297" s="44"/>
      <c r="G297" s="44"/>
      <c r="H297" s="44"/>
      <c r="I297" s="65"/>
      <c r="J297" s="65"/>
      <c r="K297" s="65"/>
      <c r="L297" s="65"/>
      <c r="M297" s="65"/>
      <c r="N297" s="65"/>
    </row>
    <row r="298" spans="1:14">
      <c r="A298" s="72"/>
      <c r="B298" s="44"/>
      <c r="C298" s="44"/>
      <c r="D298" s="44"/>
      <c r="E298" s="44"/>
      <c r="F298" s="44"/>
      <c r="G298" s="44"/>
      <c r="H298" s="44"/>
      <c r="I298" s="44"/>
      <c r="J298" s="65"/>
      <c r="K298" s="65"/>
      <c r="L298" s="65"/>
      <c r="M298" s="65"/>
      <c r="N298" s="65"/>
    </row>
    <row r="299" spans="1:14">
      <c r="A299" s="72"/>
      <c r="B299" s="44"/>
      <c r="C299" s="44"/>
      <c r="D299" s="44"/>
      <c r="E299" s="44"/>
      <c r="F299" s="44"/>
      <c r="G299" s="44"/>
      <c r="H299" s="44"/>
      <c r="I299" s="44"/>
      <c r="J299" s="44"/>
      <c r="K299" s="65"/>
      <c r="L299" s="65"/>
      <c r="M299" s="65"/>
      <c r="N299" s="65"/>
    </row>
    <row r="300" spans="1:14">
      <c r="A300" s="72"/>
      <c r="B300" s="44"/>
      <c r="C300" s="44"/>
      <c r="D300" s="44"/>
      <c r="E300" s="44"/>
      <c r="F300" s="44"/>
      <c r="G300" s="44"/>
      <c r="H300" s="44"/>
      <c r="I300" s="44"/>
      <c r="J300" s="44"/>
      <c r="K300" s="44"/>
      <c r="L300" s="65"/>
      <c r="M300" s="65"/>
      <c r="N300" s="65"/>
    </row>
    <row r="301" spans="1:14">
      <c r="A301" s="72"/>
      <c r="B301" s="44"/>
      <c r="C301" s="44"/>
      <c r="D301" s="44"/>
      <c r="E301" s="44"/>
      <c r="F301" s="44"/>
      <c r="G301" s="44"/>
      <c r="H301" s="44"/>
      <c r="I301" s="44"/>
      <c r="J301" s="44"/>
      <c r="K301" s="44"/>
      <c r="L301" s="44"/>
      <c r="M301" s="65"/>
      <c r="N301" s="65"/>
    </row>
    <row r="302" spans="1:14">
      <c r="A302" s="72"/>
      <c r="B302" s="44"/>
      <c r="C302" s="44"/>
      <c r="D302" s="44"/>
      <c r="E302" s="44"/>
      <c r="F302" s="44"/>
      <c r="G302" s="44"/>
      <c r="H302" s="44"/>
      <c r="I302" s="44"/>
      <c r="J302" s="44"/>
      <c r="K302" s="44"/>
      <c r="L302" s="44"/>
      <c r="M302" s="44"/>
      <c r="N302" s="65"/>
    </row>
  </sheetData>
  <phoneticPr fontId="3"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3"/>
  <sheetViews>
    <sheetView zoomScale="80" workbookViewId="0"/>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21" t="s">
        <v>239</v>
      </c>
      <c r="G1" s="23"/>
      <c r="H1" s="23"/>
      <c r="I1" s="95" t="s">
        <v>191</v>
      </c>
      <c r="O1" s="34"/>
      <c r="P1" s="106" t="s">
        <v>123</v>
      </c>
      <c r="Q1" s="106"/>
      <c r="R1" s="108"/>
      <c r="S1" s="108"/>
      <c r="T1" s="24"/>
      <c r="U1" s="24"/>
      <c r="V1" s="24"/>
      <c r="W1" s="24"/>
      <c r="Z1" s="24"/>
      <c r="AA1" s="24"/>
      <c r="AB1" s="24"/>
      <c r="AC1" s="24"/>
      <c r="AD1" s="24"/>
      <c r="AJ1" s="24"/>
      <c r="AK1" s="24"/>
      <c r="AL1" s="24"/>
      <c r="AM1" s="24"/>
    </row>
    <row r="2" spans="1:39">
      <c r="A2" s="21" t="s">
        <v>160</v>
      </c>
      <c r="D2" s="91" t="s">
        <v>159</v>
      </c>
      <c r="G2" s="23"/>
      <c r="H2" s="23"/>
      <c r="I2" s="95"/>
      <c r="O2" s="34"/>
      <c r="P2" s="106"/>
      <c r="Q2" s="106"/>
      <c r="R2" s="108"/>
      <c r="S2" s="108"/>
      <c r="T2" s="24"/>
      <c r="U2" s="24"/>
      <c r="V2" s="24"/>
      <c r="W2" s="24"/>
      <c r="Z2" s="24"/>
      <c r="AA2" s="24"/>
      <c r="AB2" s="24"/>
      <c r="AC2" s="24"/>
      <c r="AD2" s="24"/>
      <c r="AJ2" s="24"/>
      <c r="AK2" s="24"/>
      <c r="AL2" s="24"/>
      <c r="AM2" s="24"/>
    </row>
    <row r="3" spans="1:39">
      <c r="A3" s="112" t="s">
        <v>130</v>
      </c>
      <c r="B3" s="165" t="s">
        <v>141</v>
      </c>
      <c r="C3" s="203" t="s">
        <v>155</v>
      </c>
      <c r="G3" s="23"/>
      <c r="H3" s="23"/>
      <c r="I3" s="168" t="s">
        <v>135</v>
      </c>
      <c r="J3" s="144"/>
      <c r="K3" s="144"/>
      <c r="L3" s="169">
        <f>SUM(L5:L16)</f>
        <v>4.0148934873984632E-2</v>
      </c>
      <c r="M3" s="170" t="s">
        <v>142</v>
      </c>
      <c r="N3" s="171"/>
      <c r="O3" s="172">
        <f>SUM(P5:P16)</f>
        <v>-2.32713146949928</v>
      </c>
      <c r="P3" s="32"/>
      <c r="Q3" s="142"/>
      <c r="R3" s="108"/>
      <c r="S3" s="108"/>
      <c r="T3" s="24"/>
      <c r="U3" s="24"/>
      <c r="V3" s="24"/>
      <c r="W3" s="24"/>
      <c r="Z3" s="24"/>
      <c r="AA3" s="24"/>
      <c r="AB3" s="24"/>
      <c r="AC3" s="24"/>
      <c r="AD3" s="24"/>
      <c r="AJ3" s="24"/>
      <c r="AK3" s="24"/>
      <c r="AL3" s="24"/>
      <c r="AM3" s="24"/>
    </row>
    <row r="4" spans="1:39">
      <c r="A4" s="112">
        <v>1</v>
      </c>
      <c r="B4" s="166">
        <v>0.2</v>
      </c>
      <c r="C4" s="199">
        <f t="shared" ref="C4:C15" si="0">(B4-B$26)*B$23</f>
        <v>3.7500000000000006E-2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c r="A5" s="112">
        <f t="shared" ref="A5:A15" si="1">1+A4</f>
        <v>2</v>
      </c>
      <c r="B5" s="166">
        <v>0.1</v>
      </c>
      <c r="C5" s="199">
        <f t="shared" si="0"/>
        <v>1.2500000000000001E-2</v>
      </c>
      <c r="G5" s="23"/>
      <c r="H5" s="23"/>
      <c r="I5" s="176">
        <v>1</v>
      </c>
      <c r="J5" s="177">
        <f t="shared" ref="J5:J16" si="2">((B4-B$26)*B$23-B$29-B$30/10000)*B$28</f>
        <v>4.916666666666667</v>
      </c>
      <c r="K5" s="177">
        <f>J5-(B$25)*B$23*B$28</f>
        <v>3.666666666666667</v>
      </c>
      <c r="L5" s="178">
        <f t="shared" ref="L5:L16" si="3">K5/(1+B$24*B$23)^I5</f>
        <v>3.6393713813068653</v>
      </c>
      <c r="M5" s="179">
        <f t="shared" ref="M5:M16" si="4">I5</f>
        <v>1</v>
      </c>
      <c r="N5" s="180">
        <f t="shared" ref="N5:N16" si="5">(B$29-(B4-B$26)*B$23-B$30/10000)*B$28</f>
        <v>-5.1166666666666671</v>
      </c>
      <c r="O5" s="177">
        <f>N5+(B$25)*B$23*B$28</f>
        <v>-3.8666666666666671</v>
      </c>
      <c r="P5" s="178">
        <f t="shared" ref="P5:P16" si="6">O5/(1+B$24*B$23)^M5</f>
        <v>-3.8378825475599672</v>
      </c>
      <c r="Q5" s="106"/>
      <c r="R5" s="108"/>
      <c r="S5" s="108"/>
      <c r="T5" s="24"/>
      <c r="U5" s="24"/>
      <c r="V5" s="24"/>
      <c r="W5" s="24"/>
      <c r="Z5" s="24"/>
      <c r="AA5" s="24"/>
      <c r="AB5" s="24"/>
      <c r="AC5" s="24"/>
      <c r="AD5" s="24"/>
      <c r="AJ5" s="24"/>
      <c r="AK5" s="24"/>
      <c r="AL5" s="24"/>
      <c r="AM5" s="24"/>
    </row>
    <row r="6" spans="1:39">
      <c r="A6" s="112">
        <f t="shared" si="1"/>
        <v>3</v>
      </c>
      <c r="B6" s="166">
        <v>0.05</v>
      </c>
      <c r="C6" s="199">
        <f t="shared" si="0"/>
        <v>0</v>
      </c>
      <c r="G6" s="23"/>
      <c r="H6" s="23"/>
      <c r="I6" s="176">
        <v>2</v>
      </c>
      <c r="J6" s="177">
        <f t="shared" si="2"/>
        <v>2.4166666666666665</v>
      </c>
      <c r="K6" s="177">
        <f t="shared" ref="K6:K16" si="7">J6-(B$25)*B$23*B$28</f>
        <v>1.1666666666666665</v>
      </c>
      <c r="L6" s="178">
        <f t="shared" si="3"/>
        <v>1.1493615912090254</v>
      </c>
      <c r="M6" s="179">
        <f t="shared" si="4"/>
        <v>2</v>
      </c>
      <c r="N6" s="180">
        <f t="shared" si="5"/>
        <v>-2.6166666666666667</v>
      </c>
      <c r="O6" s="177">
        <f t="shared" ref="O6:O16" si="8">N6+(B$25)*B$23*B$28</f>
        <v>-1.3666666666666667</v>
      </c>
      <c r="P6" s="178">
        <f t="shared" si="6"/>
        <v>-1.3463950068448585</v>
      </c>
      <c r="Q6" s="106"/>
      <c r="R6" s="108"/>
      <c r="S6" s="108"/>
      <c r="T6" s="24"/>
      <c r="U6" s="24"/>
      <c r="V6" s="24"/>
      <c r="W6" s="24"/>
      <c r="Z6" s="24"/>
      <c r="AA6" s="24"/>
      <c r="AB6" s="24"/>
      <c r="AC6" s="24"/>
      <c r="AD6" s="24"/>
      <c r="AJ6" s="24"/>
      <c r="AK6" s="24"/>
      <c r="AL6" s="24"/>
      <c r="AM6" s="24"/>
    </row>
    <row r="7" spans="1:39">
      <c r="A7" s="112">
        <f t="shared" si="1"/>
        <v>4</v>
      </c>
      <c r="B7" s="166">
        <v>0</v>
      </c>
      <c r="C7" s="199">
        <f t="shared" si="0"/>
        <v>-1.2500000000000001E-2</v>
      </c>
      <c r="G7" s="23"/>
      <c r="H7" s="23"/>
      <c r="I7" s="176">
        <v>3</v>
      </c>
      <c r="J7" s="177">
        <f t="shared" si="2"/>
        <v>1.1666666666666665</v>
      </c>
      <c r="K7" s="177">
        <f t="shared" si="7"/>
        <v>-8.3333333333333481E-2</v>
      </c>
      <c r="L7" s="178">
        <f t="shared" si="3"/>
        <v>-8.1486110684794583E-2</v>
      </c>
      <c r="M7" s="179">
        <f t="shared" si="4"/>
        <v>3</v>
      </c>
      <c r="N7" s="180">
        <f t="shared" si="5"/>
        <v>-1.3666666666666667</v>
      </c>
      <c r="O7" s="177">
        <f t="shared" si="8"/>
        <v>-0.1166666666666667</v>
      </c>
      <c r="P7" s="178">
        <f t="shared" si="6"/>
        <v>-0.11408055495871224</v>
      </c>
      <c r="Q7" s="106"/>
      <c r="R7" s="108"/>
      <c r="S7" s="108"/>
      <c r="T7" s="24"/>
      <c r="U7" s="24"/>
      <c r="V7" s="24"/>
      <c r="W7" s="24"/>
      <c r="Z7" s="24"/>
      <c r="AA7" s="24"/>
      <c r="AB7" s="24"/>
      <c r="AC7" s="24"/>
      <c r="AD7" s="24"/>
      <c r="AJ7" s="24"/>
      <c r="AK7" s="24"/>
      <c r="AL7" s="24"/>
      <c r="AM7" s="24"/>
    </row>
    <row r="8" spans="1:39">
      <c r="A8" s="112">
        <f t="shared" si="1"/>
        <v>5</v>
      </c>
      <c r="B8" s="166">
        <f>-0.05</f>
        <v>-0.05</v>
      </c>
      <c r="C8" s="199">
        <f t="shared" si="0"/>
        <v>-2.5000000000000001E-2</v>
      </c>
      <c r="G8" s="23"/>
      <c r="H8" s="23"/>
      <c r="I8" s="176">
        <v>4</v>
      </c>
      <c r="J8" s="177">
        <f t="shared" si="2"/>
        <v>-8.333333333333344E-2</v>
      </c>
      <c r="K8" s="177">
        <f t="shared" si="7"/>
        <v>-1.3333333333333335</v>
      </c>
      <c r="L8" s="178">
        <f t="shared" si="3"/>
        <v>-1.2940722292374303</v>
      </c>
      <c r="M8" s="179">
        <f t="shared" si="4"/>
        <v>4</v>
      </c>
      <c r="N8" s="180">
        <f t="shared" si="5"/>
        <v>-0.11666666666666657</v>
      </c>
      <c r="O8" s="177">
        <f t="shared" si="8"/>
        <v>1.1333333333333335</v>
      </c>
      <c r="P8" s="178">
        <f t="shared" si="6"/>
        <v>1.0999613948518157</v>
      </c>
      <c r="Q8" s="106"/>
      <c r="R8" s="108"/>
      <c r="S8" s="108"/>
      <c r="T8" s="24"/>
      <c r="U8" s="24"/>
      <c r="V8" s="24"/>
      <c r="W8" s="24"/>
      <c r="Z8" s="24"/>
      <c r="AA8" s="24"/>
      <c r="AB8" s="24"/>
      <c r="AC8" s="24"/>
      <c r="AD8" s="24"/>
      <c r="AJ8" s="24"/>
      <c r="AK8" s="24"/>
      <c r="AL8" s="24"/>
      <c r="AM8" s="24"/>
    </row>
    <row r="9" spans="1:39">
      <c r="A9" s="112">
        <f t="shared" si="1"/>
        <v>6</v>
      </c>
      <c r="B9" s="166">
        <f>-0.05</f>
        <v>-0.05</v>
      </c>
      <c r="C9" s="199">
        <f t="shared" si="0"/>
        <v>-2.5000000000000001E-2</v>
      </c>
      <c r="G9" s="23"/>
      <c r="H9" s="23"/>
      <c r="I9" s="176">
        <v>5</v>
      </c>
      <c r="J9" s="177">
        <f t="shared" si="2"/>
        <v>-1.3333333333333335</v>
      </c>
      <c r="K9" s="177">
        <f t="shared" si="7"/>
        <v>-2.5833333333333335</v>
      </c>
      <c r="L9" s="178">
        <f t="shared" si="3"/>
        <v>-2.4886004408412119</v>
      </c>
      <c r="M9" s="179">
        <f t="shared" si="4"/>
        <v>5</v>
      </c>
      <c r="N9" s="180">
        <f t="shared" si="5"/>
        <v>1.1333333333333333</v>
      </c>
      <c r="O9" s="177">
        <f t="shared" si="8"/>
        <v>2.3833333333333333</v>
      </c>
      <c r="P9" s="178">
        <f t="shared" si="6"/>
        <v>2.2959346002599568</v>
      </c>
      <c r="Q9" s="106"/>
      <c r="R9" s="108"/>
      <c r="S9" s="108"/>
      <c r="T9" s="24"/>
      <c r="U9" s="24"/>
      <c r="V9" s="24"/>
      <c r="W9" s="24"/>
      <c r="Z9" s="24"/>
      <c r="AA9" s="24"/>
      <c r="AB9" s="24"/>
      <c r="AC9" s="24"/>
      <c r="AD9" s="24"/>
      <c r="AJ9" s="24"/>
      <c r="AK9" s="24"/>
      <c r="AL9" s="24"/>
      <c r="AM9" s="24"/>
    </row>
    <row r="10" spans="1:39">
      <c r="A10" s="112">
        <f t="shared" si="1"/>
        <v>7</v>
      </c>
      <c r="B10" s="166">
        <v>0</v>
      </c>
      <c r="C10" s="199">
        <f t="shared" si="0"/>
        <v>-1.2500000000000001E-2</v>
      </c>
      <c r="G10" s="23"/>
      <c r="H10" s="23"/>
      <c r="I10" s="176">
        <v>6</v>
      </c>
      <c r="J10" s="177">
        <f t="shared" si="2"/>
        <v>-1.3333333333333335</v>
      </c>
      <c r="K10" s="177">
        <f t="shared" si="7"/>
        <v>-2.5833333333333335</v>
      </c>
      <c r="L10" s="178">
        <f t="shared" si="3"/>
        <v>-2.4700748792468596</v>
      </c>
      <c r="M10" s="179">
        <f t="shared" si="4"/>
        <v>6</v>
      </c>
      <c r="N10" s="180">
        <f t="shared" si="5"/>
        <v>1.1333333333333333</v>
      </c>
      <c r="O10" s="177">
        <f t="shared" si="8"/>
        <v>2.3833333333333333</v>
      </c>
      <c r="P10" s="178">
        <f t="shared" si="6"/>
        <v>2.2788432756922639</v>
      </c>
      <c r="Q10" s="106"/>
      <c r="R10" s="108"/>
      <c r="S10" s="108"/>
      <c r="T10" s="24"/>
      <c r="U10" s="24"/>
      <c r="V10" s="24"/>
      <c r="W10" s="24"/>
      <c r="Z10" s="24"/>
      <c r="AA10" s="24"/>
      <c r="AB10" s="24"/>
      <c r="AC10" s="24"/>
      <c r="AD10" s="24"/>
      <c r="AJ10" s="24"/>
      <c r="AK10" s="24"/>
      <c r="AL10" s="24"/>
      <c r="AM10" s="24"/>
    </row>
    <row r="11" spans="1:39">
      <c r="A11" s="112">
        <f t="shared" si="1"/>
        <v>8</v>
      </c>
      <c r="B11" s="166">
        <v>0.05</v>
      </c>
      <c r="C11" s="199">
        <f t="shared" si="0"/>
        <v>0</v>
      </c>
      <c r="G11" s="23"/>
      <c r="H11" s="23"/>
      <c r="I11" s="176">
        <v>7</v>
      </c>
      <c r="J11" s="177">
        <f t="shared" si="2"/>
        <v>-8.333333333333344E-2</v>
      </c>
      <c r="K11" s="177">
        <f t="shared" si="7"/>
        <v>-1.3333333333333335</v>
      </c>
      <c r="L11" s="178">
        <f t="shared" si="3"/>
        <v>-1.2653869548691188</v>
      </c>
      <c r="M11" s="179">
        <f t="shared" si="4"/>
        <v>7</v>
      </c>
      <c r="N11" s="180">
        <f t="shared" si="5"/>
        <v>-0.11666666666666657</v>
      </c>
      <c r="O11" s="177">
        <f t="shared" si="8"/>
        <v>1.1333333333333335</v>
      </c>
      <c r="P11" s="178">
        <f t="shared" si="6"/>
        <v>1.0755789116387511</v>
      </c>
      <c r="Q11" s="106"/>
      <c r="R11" s="108"/>
      <c r="S11" s="108"/>
      <c r="T11" s="24"/>
      <c r="U11" s="24"/>
      <c r="V11" s="24"/>
      <c r="W11" s="24"/>
      <c r="Z11" s="24"/>
      <c r="AA11" s="24"/>
      <c r="AB11" s="24"/>
      <c r="AC11" s="24"/>
      <c r="AD11" s="24"/>
      <c r="AJ11" s="24"/>
      <c r="AK11" s="24"/>
      <c r="AL11" s="24"/>
      <c r="AM11" s="24"/>
    </row>
    <row r="12" spans="1:39">
      <c r="A12" s="112">
        <f t="shared" si="1"/>
        <v>9</v>
      </c>
      <c r="B12" s="166">
        <v>0.08</v>
      </c>
      <c r="C12" s="199">
        <f t="shared" si="0"/>
        <v>7.4999999999999997E-3</v>
      </c>
      <c r="G12" s="23"/>
      <c r="H12" s="23"/>
      <c r="I12" s="176">
        <v>8</v>
      </c>
      <c r="J12" s="177">
        <f t="shared" si="2"/>
        <v>1.1666666666666665</v>
      </c>
      <c r="K12" s="177">
        <f t="shared" si="7"/>
        <v>-8.3333333333333481E-2</v>
      </c>
      <c r="L12" s="178">
        <f t="shared" si="3"/>
        <v>-7.8497950053915688E-2</v>
      </c>
      <c r="M12" s="179">
        <f t="shared" si="4"/>
        <v>8</v>
      </c>
      <c r="N12" s="180">
        <f t="shared" si="5"/>
        <v>-1.3666666666666667</v>
      </c>
      <c r="O12" s="177">
        <f t="shared" si="8"/>
        <v>-0.1166666666666667</v>
      </c>
      <c r="P12" s="178">
        <f t="shared" si="6"/>
        <v>-0.1098971300754818</v>
      </c>
      <c r="Q12" s="106"/>
      <c r="R12" s="108"/>
      <c r="S12" s="108"/>
      <c r="T12" s="24"/>
      <c r="U12" s="24"/>
      <c r="V12" s="24"/>
      <c r="W12" s="24"/>
      <c r="Z12" s="24"/>
      <c r="AA12" s="24"/>
      <c r="AB12" s="24"/>
      <c r="AC12" s="24"/>
      <c r="AD12" s="24"/>
      <c r="AJ12" s="24"/>
      <c r="AK12" s="24"/>
      <c r="AL12" s="24"/>
      <c r="AM12" s="24"/>
    </row>
    <row r="13" spans="1:39">
      <c r="A13" s="112">
        <f t="shared" si="1"/>
        <v>10</v>
      </c>
      <c r="B13" s="166">
        <v>0.1</v>
      </c>
      <c r="C13" s="199">
        <f t="shared" si="0"/>
        <v>1.2500000000000001E-2</v>
      </c>
      <c r="G13" s="23"/>
      <c r="H13" s="23"/>
      <c r="I13" s="176">
        <v>9</v>
      </c>
      <c r="J13" s="177">
        <f t="shared" si="2"/>
        <v>1.9166666666666665</v>
      </c>
      <c r="K13" s="177">
        <f t="shared" si="7"/>
        <v>0.66666666666666652</v>
      </c>
      <c r="L13" s="178">
        <f t="shared" si="3"/>
        <v>0.62330878454722016</v>
      </c>
      <c r="M13" s="179">
        <f t="shared" si="4"/>
        <v>9</v>
      </c>
      <c r="N13" s="180">
        <f t="shared" si="5"/>
        <v>-2.1166666666666667</v>
      </c>
      <c r="O13" s="177">
        <f t="shared" si="8"/>
        <v>-0.8666666666666667</v>
      </c>
      <c r="P13" s="178">
        <f t="shared" si="6"/>
        <v>-0.81030141991138638</v>
      </c>
      <c r="Q13" s="106"/>
      <c r="R13" s="108"/>
      <c r="S13" s="108"/>
      <c r="T13" s="24"/>
      <c r="U13" s="24"/>
      <c r="V13" s="24"/>
      <c r="W13" s="24"/>
      <c r="Z13" s="24"/>
      <c r="AA13" s="24"/>
      <c r="AB13" s="24"/>
      <c r="AC13" s="24"/>
      <c r="AD13" s="24"/>
      <c r="AJ13" s="24"/>
      <c r="AK13" s="24"/>
      <c r="AL13" s="24"/>
      <c r="AM13" s="24"/>
    </row>
    <row r="14" spans="1:39">
      <c r="A14" s="112">
        <f t="shared" si="1"/>
        <v>11</v>
      </c>
      <c r="B14" s="166">
        <v>0.08</v>
      </c>
      <c r="C14" s="199">
        <f t="shared" si="0"/>
        <v>7.4999999999999997E-3</v>
      </c>
      <c r="G14" s="23"/>
      <c r="H14" s="23"/>
      <c r="I14" s="176">
        <v>10</v>
      </c>
      <c r="J14" s="177">
        <f t="shared" si="2"/>
        <v>2.4166666666666665</v>
      </c>
      <c r="K14" s="177">
        <f t="shared" si="7"/>
        <v>1.1666666666666665</v>
      </c>
      <c r="L14" s="178">
        <f t="shared" si="3"/>
        <v>1.0826703453673798</v>
      </c>
      <c r="M14" s="179">
        <f t="shared" si="4"/>
        <v>10</v>
      </c>
      <c r="N14" s="180">
        <f t="shared" si="5"/>
        <v>-2.6166666666666667</v>
      </c>
      <c r="O14" s="177">
        <f t="shared" si="8"/>
        <v>-1.3666666666666667</v>
      </c>
      <c r="P14" s="178">
        <f t="shared" si="6"/>
        <v>-1.2682709760017881</v>
      </c>
      <c r="Q14" s="106"/>
      <c r="R14" s="108"/>
      <c r="S14" s="108"/>
      <c r="T14" s="24"/>
      <c r="U14" s="24"/>
      <c r="V14" s="24"/>
      <c r="W14" s="24"/>
      <c r="Z14" s="24"/>
      <c r="AA14" s="24"/>
      <c r="AB14" s="24"/>
      <c r="AC14" s="24"/>
      <c r="AD14" s="24"/>
      <c r="AJ14" s="24"/>
      <c r="AK14" s="24"/>
      <c r="AL14" s="24"/>
      <c r="AM14" s="24"/>
    </row>
    <row r="15" spans="1:39">
      <c r="A15" s="112">
        <f t="shared" si="1"/>
        <v>12</v>
      </c>
      <c r="B15" s="166">
        <v>0.08</v>
      </c>
      <c r="C15" s="199">
        <f t="shared" si="0"/>
        <v>7.4999999999999997E-3</v>
      </c>
      <c r="G15" s="23"/>
      <c r="H15" s="23"/>
      <c r="I15" s="176">
        <v>11</v>
      </c>
      <c r="J15" s="177">
        <f t="shared" si="2"/>
        <v>1.9166666666666665</v>
      </c>
      <c r="K15" s="177">
        <f t="shared" si="7"/>
        <v>0.66666666666666652</v>
      </c>
      <c r="L15" s="178">
        <f t="shared" si="3"/>
        <v>0.6140632940757913</v>
      </c>
      <c r="M15" s="179">
        <f t="shared" si="4"/>
        <v>11</v>
      </c>
      <c r="N15" s="180">
        <f t="shared" si="5"/>
        <v>-2.1166666666666667</v>
      </c>
      <c r="O15" s="177">
        <f t="shared" si="8"/>
        <v>-0.8666666666666667</v>
      </c>
      <c r="P15" s="178">
        <f t="shared" si="6"/>
        <v>-0.79828228229852893</v>
      </c>
      <c r="Q15" s="106"/>
      <c r="R15" s="108"/>
      <c r="S15" s="108"/>
      <c r="T15" s="24"/>
      <c r="U15" s="24"/>
      <c r="V15" s="24"/>
      <c r="W15" s="24"/>
      <c r="Z15" s="24"/>
      <c r="AA15" s="24"/>
      <c r="AB15" s="24"/>
      <c r="AC15" s="24"/>
      <c r="AD15" s="24"/>
      <c r="AJ15" s="24"/>
      <c r="AK15" s="24"/>
      <c r="AL15" s="24"/>
      <c r="AM15" s="24"/>
    </row>
    <row r="16" spans="1:39" ht="16.2" thickBot="1">
      <c r="A16" s="112"/>
      <c r="B16" s="167"/>
      <c r="C16" s="115"/>
      <c r="G16" s="23"/>
      <c r="H16" s="23"/>
      <c r="I16" s="181">
        <v>12</v>
      </c>
      <c r="J16" s="177">
        <f t="shared" si="2"/>
        <v>1.9166666666666665</v>
      </c>
      <c r="K16" s="177">
        <f t="shared" si="7"/>
        <v>0.66666666666666652</v>
      </c>
      <c r="L16" s="178">
        <f t="shared" si="3"/>
        <v>0.60949210330103354</v>
      </c>
      <c r="M16" s="144">
        <f t="shared" si="4"/>
        <v>12</v>
      </c>
      <c r="N16" s="180">
        <f t="shared" si="5"/>
        <v>-2.1166666666666667</v>
      </c>
      <c r="O16" s="177">
        <f t="shared" si="8"/>
        <v>-0.8666666666666667</v>
      </c>
      <c r="P16" s="178">
        <f t="shared" si="6"/>
        <v>-0.79233973429134374</v>
      </c>
      <c r="Q16" s="106"/>
      <c r="R16" s="108"/>
      <c r="S16" s="108"/>
      <c r="T16" s="24"/>
      <c r="U16" s="24"/>
      <c r="V16" s="24"/>
      <c r="W16" s="24"/>
      <c r="Z16" s="24"/>
      <c r="AA16" s="24"/>
      <c r="AB16" s="24"/>
      <c r="AC16" s="24"/>
      <c r="AD16" s="24"/>
      <c r="AJ16" s="24"/>
      <c r="AK16" s="24"/>
      <c r="AL16" s="24"/>
      <c r="AM16" s="24"/>
    </row>
    <row r="17" spans="1:39">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39">
      <c r="A18" s="114"/>
      <c r="B18" s="190" t="s">
        <v>152</v>
      </c>
      <c r="C18" s="164" t="s">
        <v>153</v>
      </c>
      <c r="D18" s="32"/>
      <c r="E18" s="32"/>
      <c r="F18" s="32"/>
      <c r="G18" s="33"/>
      <c r="H18" s="36"/>
      <c r="I18" s="186" t="s">
        <v>121</v>
      </c>
      <c r="J18" s="187">
        <f>((-B26*B23)-B29-B30/10000)*B28*(1-1/(1+B24*B23)^12)/(B24*B23)+B28-B28/(1+B24*B23)^12</f>
        <v>7.6232751154177407</v>
      </c>
      <c r="K18" s="119"/>
      <c r="L18" s="119"/>
      <c r="M18" s="118" t="s">
        <v>122</v>
      </c>
      <c r="N18" s="140">
        <f>(B29+(B26*B23)-B30/10000)*B28*(1-1/(1+B24*B23)^12)/(B24*B23)-B28+B28/(1+B24*B23)^12</f>
        <v>-9.9102576500430644</v>
      </c>
      <c r="O18" s="188"/>
      <c r="P18" s="189"/>
      <c r="Q18" s="106"/>
      <c r="R18" s="108"/>
      <c r="S18" s="108"/>
      <c r="T18" s="24"/>
      <c r="U18" s="24"/>
      <c r="V18" s="24"/>
      <c r="W18" s="24"/>
      <c r="Z18" s="24"/>
      <c r="AA18" s="24"/>
      <c r="AB18" s="24"/>
      <c r="AC18" s="24"/>
      <c r="AD18" s="24"/>
      <c r="AJ18" s="24"/>
      <c r="AK18" s="24"/>
      <c r="AL18" s="24"/>
      <c r="AM18" s="24"/>
    </row>
    <row r="19" spans="1:39">
      <c r="A19" s="114" t="s">
        <v>139</v>
      </c>
      <c r="B19" s="139">
        <f>L3</f>
        <v>4.0148934873984632E-2</v>
      </c>
      <c r="C19" s="139">
        <f>O3</f>
        <v>-2.32713146949928</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39">
      <c r="A20" s="114" t="s">
        <v>140</v>
      </c>
      <c r="B20" s="143">
        <f>((-B26*B23)-B29-B30/10000)*B28*(1-1/(1+B24*B23)^12)/(B24*B23)+B28-B28/(1+B24*B23)^12</f>
        <v>7.6232751154177407</v>
      </c>
      <c r="C20" s="139">
        <f>N18</f>
        <v>-9.9102576500430644</v>
      </c>
      <c r="D20" s="213" t="s">
        <v>162</v>
      </c>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6.2" thickBot="1">
      <c r="A21" s="147" t="s">
        <v>144</v>
      </c>
      <c r="B21" s="198">
        <f>AVERAGE(J5:J16)</f>
        <v>1.2499999999999998</v>
      </c>
      <c r="C21" s="198">
        <f>AVERAGE(N5:N16)</f>
        <v>-1.4500000000000002</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39">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39">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39">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39" ht="16.2" thickBot="1">
      <c r="A25" s="89" t="s">
        <v>158</v>
      </c>
      <c r="B25" s="150">
        <f>0.05</f>
        <v>0.05</v>
      </c>
      <c r="D25" s="141"/>
      <c r="I25" s="23"/>
      <c r="J25" s="24"/>
      <c r="O25" s="34"/>
      <c r="P25" s="106"/>
      <c r="Q25" s="106"/>
      <c r="R25" s="108"/>
      <c r="S25" s="108"/>
      <c r="T25" s="24"/>
      <c r="U25" s="24"/>
      <c r="V25" s="24"/>
      <c r="W25" s="24"/>
      <c r="Z25" s="24"/>
      <c r="AA25" s="24"/>
      <c r="AB25" s="24"/>
      <c r="AC25" s="24"/>
      <c r="AD25" s="24"/>
      <c r="AJ25" s="24"/>
      <c r="AK25" s="24"/>
      <c r="AL25" s="24"/>
      <c r="AM25" s="24"/>
    </row>
    <row r="26" spans="1:39" ht="16.2" thickBot="1">
      <c r="A26" s="89" t="s">
        <v>102</v>
      </c>
      <c r="B26" s="150">
        <f>0.05</f>
        <v>0.05</v>
      </c>
      <c r="C26" s="200" t="s">
        <v>154</v>
      </c>
      <c r="D26" s="201"/>
      <c r="E26" s="202">
        <f>(AVERAGE(B4:B15)-B26)*B23</f>
        <v>8.333333333333335E-4</v>
      </c>
      <c r="I26" s="23"/>
      <c r="J26" s="24"/>
      <c r="O26" s="34"/>
      <c r="P26" s="106"/>
      <c r="Q26" s="106"/>
      <c r="R26" s="108"/>
      <c r="S26" s="108"/>
      <c r="T26" s="24"/>
      <c r="U26" s="24"/>
      <c r="V26" s="24"/>
      <c r="W26" s="24"/>
      <c r="Z26" s="24"/>
      <c r="AA26" s="24"/>
      <c r="AB26" s="24"/>
      <c r="AC26" s="24"/>
      <c r="AD26" s="24"/>
      <c r="AJ26" s="24"/>
      <c r="AK26" s="24"/>
      <c r="AL26" s="24"/>
      <c r="AM26" s="24"/>
    </row>
    <row r="27" spans="1:39">
      <c r="A27" s="89" t="s">
        <v>103</v>
      </c>
      <c r="B27" s="151">
        <f>0.1</f>
        <v>0.1</v>
      </c>
      <c r="C27" s="227" t="s">
        <v>186</v>
      </c>
      <c r="I27" s="23"/>
      <c r="J27" s="24"/>
      <c r="O27" s="34"/>
      <c r="P27" s="106"/>
      <c r="Q27" s="106"/>
      <c r="R27" s="108"/>
      <c r="S27" s="108"/>
      <c r="T27" s="24"/>
      <c r="U27" s="24"/>
      <c r="V27" s="24"/>
      <c r="W27" s="24"/>
      <c r="Z27" s="24"/>
      <c r="AA27" s="24"/>
      <c r="AB27" s="24"/>
      <c r="AC27" s="24"/>
      <c r="AD27" s="24"/>
      <c r="AJ27" s="24"/>
      <c r="AK27" s="24"/>
      <c r="AL27" s="24"/>
      <c r="AM27" s="24"/>
    </row>
    <row r="28" spans="1:39">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2" thickBot="1">
      <c r="A29" s="153" t="s">
        <v>104</v>
      </c>
      <c r="B29" s="154">
        <f>(AVERAGE(B4:B16)-B26)*B23-B25*B23-B30/10000</f>
        <v>-1.2666666666666666E-2</v>
      </c>
      <c r="C29" s="110" t="s">
        <v>161</v>
      </c>
      <c r="I29" s="23"/>
      <c r="O29" s="34"/>
      <c r="P29" s="34"/>
      <c r="Q29" s="34"/>
      <c r="R29" s="34"/>
      <c r="S29" s="34"/>
      <c r="T29" s="24"/>
      <c r="U29" s="24"/>
      <c r="V29" s="24"/>
      <c r="W29" s="24"/>
      <c r="Z29" s="24"/>
      <c r="AA29" s="24"/>
      <c r="AB29" s="24"/>
      <c r="AC29" s="24"/>
      <c r="AD29" s="24"/>
      <c r="AJ29" s="24"/>
      <c r="AK29" s="24"/>
      <c r="AL29" s="24"/>
      <c r="AM29" s="24"/>
    </row>
    <row r="30" spans="1:39">
      <c r="A30" s="204" t="s">
        <v>106</v>
      </c>
      <c r="B30" s="205">
        <f>10</f>
        <v>10</v>
      </c>
      <c r="C30" s="91" t="s">
        <v>192</v>
      </c>
      <c r="I30" s="23"/>
      <c r="O30" s="34"/>
      <c r="P30" s="34"/>
      <c r="Q30" s="34"/>
      <c r="R30" s="34"/>
      <c r="S30" s="34"/>
      <c r="T30" s="24"/>
      <c r="U30" s="24"/>
      <c r="V30" s="24"/>
      <c r="W30" s="24"/>
      <c r="Z30" s="24"/>
      <c r="AA30" s="24"/>
      <c r="AB30" s="24"/>
      <c r="AC30" s="24"/>
      <c r="AD30" s="24"/>
      <c r="AJ30" s="24"/>
      <c r="AK30" s="24"/>
      <c r="AL30" s="24"/>
      <c r="AM30" s="24"/>
    </row>
    <row r="31" spans="1:39">
      <c r="A31" s="95" t="s">
        <v>151</v>
      </c>
      <c r="B31" s="24"/>
      <c r="C31" s="24"/>
      <c r="D31" s="24"/>
      <c r="E31" s="24"/>
      <c r="F31" s="24"/>
      <c r="G31" s="24"/>
      <c r="H31" s="24"/>
      <c r="I31" s="24"/>
      <c r="J31" s="24"/>
      <c r="K31" s="24"/>
      <c r="L31" s="24"/>
      <c r="M31" s="24"/>
      <c r="N31" s="24"/>
      <c r="O31" s="24"/>
      <c r="T31" s="24"/>
      <c r="U31" s="24"/>
      <c r="V31" s="24"/>
      <c r="W31" s="24"/>
      <c r="Z31" s="24"/>
      <c r="AA31" s="24"/>
      <c r="AB31" s="24"/>
      <c r="AC31" s="24"/>
      <c r="AD31" s="24"/>
      <c r="AE31" s="37"/>
      <c r="AF31" s="37"/>
      <c r="AG31" s="37"/>
      <c r="AH31" s="37"/>
      <c r="AI31" s="37"/>
      <c r="AJ31" s="24"/>
      <c r="AK31" s="24"/>
      <c r="AL31" s="24"/>
      <c r="AM31" s="24"/>
    </row>
    <row r="32" spans="1:39">
      <c r="A32" s="92"/>
      <c r="B32" s="23"/>
      <c r="C32" s="23"/>
      <c r="D32" s="23"/>
      <c r="E32" s="23"/>
      <c r="F32" s="23"/>
      <c r="G32" s="23"/>
      <c r="H32" s="23"/>
      <c r="I32" s="23"/>
      <c r="J32" s="23"/>
      <c r="K32" s="23"/>
      <c r="L32" s="23"/>
      <c r="M32" s="23"/>
      <c r="N32" s="23"/>
      <c r="O32" s="24"/>
      <c r="T32" s="24"/>
      <c r="U32" s="24"/>
      <c r="V32" s="24"/>
      <c r="W32" s="24"/>
      <c r="Z32" s="24"/>
      <c r="AA32" s="24"/>
      <c r="AB32" s="24"/>
      <c r="AC32" s="24"/>
      <c r="AD32" s="24"/>
      <c r="AE32" s="37"/>
      <c r="AF32" s="37"/>
      <c r="AG32" s="37"/>
      <c r="AH32" s="37"/>
      <c r="AI32" s="37"/>
      <c r="AJ32" s="24"/>
      <c r="AK32" s="24"/>
      <c r="AL32" s="24"/>
      <c r="AM32" s="24"/>
    </row>
    <row r="33" spans="1:43" s="37" customFormat="1">
      <c r="A33" s="206"/>
      <c r="B33" s="24"/>
      <c r="C33" s="24"/>
      <c r="D33" s="24"/>
      <c r="E33" s="23"/>
      <c r="F33" s="23"/>
      <c r="G33" s="24"/>
      <c r="H33" s="24"/>
      <c r="I33" s="24"/>
      <c r="J33" s="24"/>
      <c r="K33" s="24"/>
      <c r="L33" s="24"/>
      <c r="M33" s="24"/>
      <c r="N33" s="24"/>
      <c r="O33" s="24"/>
      <c r="P33" s="24"/>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92"/>
      <c r="B34" s="23"/>
      <c r="C34" s="23"/>
      <c r="D34" s="23"/>
      <c r="E34" s="23"/>
      <c r="F34" s="23"/>
      <c r="G34" s="23"/>
      <c r="H34" s="23"/>
      <c r="I34" s="23"/>
      <c r="J34" s="23"/>
      <c r="K34" s="23"/>
      <c r="L34" s="23"/>
      <c r="M34" s="23"/>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c r="A35" s="24"/>
      <c r="B35" s="23"/>
      <c r="C35" s="23"/>
      <c r="D35" s="23"/>
      <c r="E35" s="23"/>
      <c r="F35" s="23"/>
      <c r="G35" s="23"/>
      <c r="H35" s="23"/>
      <c r="I35" s="23"/>
      <c r="J35" s="23"/>
      <c r="K35" s="23"/>
      <c r="L35" s="23"/>
      <c r="M35" s="23"/>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24"/>
      <c r="B36" s="23"/>
      <c r="C36" s="23"/>
      <c r="D36" s="23"/>
      <c r="E36" s="23"/>
      <c r="F36" s="23"/>
      <c r="G36" s="23"/>
      <c r="H36" s="23"/>
      <c r="I36" s="23"/>
      <c r="J36" s="23"/>
      <c r="K36" s="23"/>
      <c r="L36" s="23"/>
      <c r="M36" s="23"/>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24"/>
      <c r="B37" s="23"/>
      <c r="C37" s="23"/>
      <c r="D37" s="23"/>
      <c r="E37" s="23"/>
      <c r="F37" s="23"/>
      <c r="G37" s="23"/>
      <c r="H37" s="23"/>
      <c r="I37" s="23"/>
      <c r="J37" s="23"/>
      <c r="K37" s="23"/>
      <c r="L37" s="23"/>
      <c r="M37" s="23"/>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c r="A38" s="24"/>
      <c r="B38" s="23"/>
      <c r="C38" s="23"/>
      <c r="D38" s="23"/>
      <c r="E38" s="23"/>
      <c r="F38" s="23"/>
      <c r="G38" s="23"/>
      <c r="H38" s="23"/>
      <c r="I38" s="23"/>
      <c r="J38" s="23"/>
      <c r="K38" s="23"/>
      <c r="L38" s="23"/>
      <c r="M38" s="23"/>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c r="A39" s="24"/>
      <c r="B39" s="23"/>
      <c r="C39" s="23"/>
      <c r="D39" s="23"/>
      <c r="E39" s="23"/>
      <c r="F39" s="23"/>
      <c r="G39" s="23"/>
      <c r="H39" s="23"/>
      <c r="I39" s="23"/>
      <c r="J39" s="23"/>
      <c r="K39" s="23"/>
      <c r="L39" s="23"/>
      <c r="M39" s="23"/>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c r="A40" s="24"/>
      <c r="B40" s="38"/>
      <c r="C40" s="38"/>
      <c r="D40" s="38"/>
      <c r="E40" s="38"/>
      <c r="F40" s="38"/>
      <c r="G40" s="38"/>
      <c r="H40" s="38"/>
      <c r="I40" s="38"/>
      <c r="J40" s="38"/>
      <c r="K40" s="38"/>
      <c r="L40" s="38"/>
      <c r="M40" s="38"/>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c r="A41" s="207"/>
      <c r="B41" s="134"/>
      <c r="C41" s="134"/>
      <c r="D41" s="134"/>
      <c r="E41" s="134"/>
      <c r="F41" s="134"/>
      <c r="G41" s="134"/>
      <c r="H41" s="134"/>
      <c r="I41" s="134"/>
      <c r="J41" s="134"/>
      <c r="K41" s="134"/>
      <c r="L41" s="134"/>
      <c r="M41" s="134"/>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207"/>
      <c r="B42" s="134"/>
      <c r="C42" s="134"/>
      <c r="D42" s="134"/>
      <c r="E42" s="134"/>
      <c r="F42" s="134"/>
      <c r="G42" s="134"/>
      <c r="H42" s="134"/>
      <c r="I42" s="134"/>
      <c r="J42" s="134"/>
      <c r="K42" s="134"/>
      <c r="L42" s="134"/>
      <c r="M42" s="134"/>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208"/>
      <c r="B43" s="135"/>
      <c r="C43" s="135"/>
      <c r="D43" s="135"/>
      <c r="E43" s="135"/>
      <c r="F43" s="135"/>
      <c r="G43" s="135"/>
      <c r="H43" s="135"/>
      <c r="I43" s="135"/>
      <c r="J43" s="135"/>
      <c r="K43" s="135"/>
      <c r="L43" s="135"/>
      <c r="M43" s="135"/>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209"/>
      <c r="B44" s="135"/>
      <c r="C44" s="135"/>
      <c r="D44" s="135"/>
      <c r="E44" s="135"/>
      <c r="F44" s="135"/>
      <c r="G44" s="135"/>
      <c r="H44" s="135"/>
      <c r="I44" s="135"/>
      <c r="J44" s="135"/>
      <c r="K44" s="135"/>
      <c r="L44" s="135"/>
      <c r="M44" s="135"/>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210"/>
      <c r="B45" s="136"/>
      <c r="C45" s="136"/>
      <c r="D45" s="136"/>
      <c r="E45" s="136"/>
      <c r="F45" s="136"/>
      <c r="G45" s="136"/>
      <c r="H45" s="136"/>
      <c r="I45" s="136"/>
      <c r="J45" s="136"/>
      <c r="K45" s="136"/>
      <c r="L45" s="136"/>
      <c r="M45" s="136"/>
      <c r="N45" s="136"/>
      <c r="O45" s="24"/>
      <c r="P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c r="A46" s="211"/>
      <c r="B46" s="137"/>
      <c r="C46" s="137"/>
      <c r="D46" s="137"/>
      <c r="E46" s="137"/>
      <c r="F46" s="137"/>
      <c r="G46" s="137"/>
      <c r="H46" s="137"/>
      <c r="I46" s="137"/>
      <c r="J46" s="137"/>
      <c r="K46" s="137"/>
      <c r="L46" s="137"/>
      <c r="M46" s="137"/>
      <c r="N46" s="137"/>
      <c r="O46" s="24"/>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c r="A47" s="59"/>
      <c r="B47" s="96"/>
      <c r="C47" s="96"/>
      <c r="D47" s="96"/>
      <c r="E47" s="96"/>
      <c r="F47" s="96"/>
      <c r="G47" s="96"/>
      <c r="H47" s="96"/>
      <c r="I47" s="96"/>
      <c r="J47" s="96"/>
      <c r="K47" s="96"/>
      <c r="L47" s="96"/>
      <c r="M47" s="96"/>
      <c r="N47" s="96"/>
      <c r="O47" s="96"/>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s="24" customFormat="1">
      <c r="B48" s="191"/>
      <c r="C48" s="47"/>
      <c r="D48" s="47"/>
      <c r="E48" s="47"/>
      <c r="F48" s="47"/>
      <c r="G48" s="47"/>
      <c r="H48" s="47"/>
      <c r="I48" s="47"/>
      <c r="J48" s="47"/>
      <c r="K48" s="47"/>
      <c r="L48" s="47"/>
      <c r="M48" s="47"/>
      <c r="N48" s="47"/>
      <c r="O48" s="47"/>
      <c r="AC48" s="158"/>
      <c r="AD48" s="159"/>
      <c r="AE48" s="159"/>
      <c r="AF48" s="159"/>
      <c r="AG48" s="159"/>
      <c r="AH48" s="159"/>
      <c r="AI48" s="159"/>
      <c r="AJ48" s="159"/>
      <c r="AK48" s="159"/>
      <c r="AL48" s="159"/>
      <c r="AM48" s="159"/>
      <c r="AN48" s="159"/>
      <c r="AO48" s="159"/>
      <c r="AP48" s="159"/>
    </row>
    <row r="49" spans="1:42" s="24" customFormat="1">
      <c r="A49" s="92"/>
      <c r="B49" s="191"/>
      <c r="C49" s="47"/>
      <c r="D49" s="47"/>
      <c r="E49" s="47"/>
      <c r="F49" s="47"/>
      <c r="G49" s="47"/>
      <c r="H49" s="47"/>
      <c r="I49" s="47"/>
      <c r="J49" s="47"/>
      <c r="K49" s="47"/>
      <c r="L49" s="47"/>
      <c r="M49" s="47"/>
      <c r="N49" s="47"/>
      <c r="O49" s="47"/>
      <c r="AA49" s="156"/>
      <c r="AB49" s="157"/>
      <c r="AC49" s="158"/>
      <c r="AD49" s="159"/>
      <c r="AE49" s="159"/>
      <c r="AF49" s="159"/>
      <c r="AG49" s="159"/>
      <c r="AH49" s="159"/>
      <c r="AI49" s="159"/>
      <c r="AJ49" s="159"/>
      <c r="AK49" s="159"/>
      <c r="AL49" s="159"/>
      <c r="AM49" s="159"/>
      <c r="AN49" s="159"/>
      <c r="AO49" s="159"/>
      <c r="AP49" s="159"/>
    </row>
    <row r="50" spans="1:42" s="24" customFormat="1">
      <c r="B50" s="96"/>
      <c r="C50" s="47"/>
      <c r="D50" s="47"/>
      <c r="E50" s="47"/>
      <c r="F50" s="47"/>
      <c r="G50" s="47"/>
      <c r="H50" s="47"/>
      <c r="I50" s="47"/>
      <c r="J50" s="47"/>
      <c r="K50" s="47"/>
      <c r="L50" s="47"/>
      <c r="M50" s="47"/>
      <c r="N50" s="47"/>
      <c r="O50" s="47"/>
      <c r="X50" s="30"/>
      <c r="Y50" s="160"/>
      <c r="Z50" s="23"/>
      <c r="AA50" s="156"/>
      <c r="AB50" s="157"/>
      <c r="AC50" s="158"/>
      <c r="AD50" s="159"/>
      <c r="AE50" s="159"/>
      <c r="AF50" s="159"/>
      <c r="AG50" s="159"/>
      <c r="AH50" s="159"/>
      <c r="AI50" s="159"/>
      <c r="AJ50" s="159"/>
      <c r="AK50" s="159"/>
      <c r="AL50" s="159"/>
      <c r="AM50" s="159"/>
      <c r="AN50" s="159"/>
      <c r="AO50" s="159"/>
      <c r="AP50" s="159"/>
    </row>
    <row r="51" spans="1:42" s="59" customFormat="1">
      <c r="N51" s="192"/>
      <c r="O51" s="192"/>
      <c r="W51" s="24"/>
      <c r="X51" s="24"/>
      <c r="Y51" s="24"/>
      <c r="Z51" s="24"/>
      <c r="AA51" s="156"/>
      <c r="AB51" s="157"/>
      <c r="AC51" s="158"/>
      <c r="AD51" s="159"/>
      <c r="AE51" s="159"/>
      <c r="AF51" s="159"/>
      <c r="AG51" s="159"/>
      <c r="AH51" s="159"/>
      <c r="AI51" s="159"/>
      <c r="AJ51" s="159"/>
      <c r="AK51" s="159"/>
      <c r="AL51" s="159"/>
      <c r="AM51" s="159"/>
      <c r="AN51" s="159"/>
      <c r="AO51" s="159"/>
      <c r="AP51" s="159"/>
    </row>
    <row r="52" spans="1:42" s="24" customFormat="1">
      <c r="A52" s="158"/>
      <c r="C52" s="96"/>
      <c r="D52" s="96"/>
      <c r="E52" s="96"/>
      <c r="F52" s="96"/>
      <c r="G52" s="96"/>
      <c r="H52" s="96"/>
      <c r="I52" s="96"/>
      <c r="J52" s="96"/>
      <c r="K52" s="96"/>
      <c r="L52" s="96"/>
      <c r="M52" s="96"/>
      <c r="N52" s="96"/>
      <c r="O52" s="96"/>
      <c r="Q52" s="23"/>
      <c r="AA52" s="156"/>
      <c r="AB52" s="157"/>
      <c r="AC52" s="158"/>
      <c r="AD52" s="159"/>
      <c r="AE52" s="159"/>
      <c r="AF52" s="159"/>
      <c r="AG52" s="159"/>
      <c r="AH52" s="159"/>
      <c r="AI52" s="159"/>
      <c r="AJ52" s="159"/>
      <c r="AK52" s="159"/>
      <c r="AL52" s="159"/>
      <c r="AM52" s="159"/>
      <c r="AN52" s="159"/>
      <c r="AO52" s="159"/>
      <c r="AP52" s="159"/>
    </row>
    <row r="53" spans="1:42" s="24" customFormat="1">
      <c r="A53" s="158"/>
      <c r="B53" s="97"/>
      <c r="C53" s="97"/>
      <c r="D53" s="97"/>
      <c r="E53" s="97"/>
      <c r="F53" s="97"/>
      <c r="G53" s="97"/>
      <c r="H53" s="97"/>
      <c r="I53" s="97"/>
      <c r="J53" s="97"/>
      <c r="K53" s="97"/>
      <c r="L53" s="97"/>
      <c r="M53" s="97"/>
      <c r="N53" s="97"/>
      <c r="O53" s="97"/>
      <c r="P53" s="66"/>
      <c r="AA53" s="156"/>
      <c r="AB53" s="157"/>
      <c r="AC53" s="158"/>
      <c r="AD53" s="159"/>
      <c r="AE53" s="159"/>
      <c r="AF53" s="159"/>
      <c r="AG53" s="159"/>
      <c r="AH53" s="159"/>
      <c r="AI53" s="159"/>
      <c r="AJ53" s="159"/>
      <c r="AK53" s="159"/>
      <c r="AL53" s="159"/>
      <c r="AM53" s="159"/>
      <c r="AN53" s="159"/>
      <c r="AO53" s="159"/>
      <c r="AP53" s="159"/>
    </row>
    <row r="54" spans="1:42" s="24" customFormat="1">
      <c r="A54" s="158"/>
      <c r="B54" s="97"/>
      <c r="C54" s="97"/>
      <c r="D54" s="97"/>
      <c r="E54" s="97"/>
      <c r="F54" s="97"/>
      <c r="G54" s="97"/>
      <c r="H54" s="97"/>
      <c r="I54" s="97"/>
      <c r="J54" s="97"/>
      <c r="K54" s="97"/>
      <c r="L54" s="97"/>
      <c r="M54" s="97"/>
      <c r="N54" s="97"/>
      <c r="O54" s="97"/>
      <c r="P54" s="66"/>
      <c r="AA54" s="156"/>
      <c r="AB54" s="157"/>
    </row>
    <row r="55" spans="1:42" s="24" customFormat="1">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c r="A56" s="158"/>
      <c r="B56" s="97"/>
      <c r="C56" s="97"/>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c r="A57" s="158"/>
      <c r="B57" s="96"/>
      <c r="C57" s="96"/>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c r="A58" s="158"/>
      <c r="B58" s="97"/>
      <c r="C58" s="97"/>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c r="A59" s="158"/>
      <c r="B59" s="97"/>
      <c r="C59" s="193"/>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c r="A60" s="158"/>
      <c r="B60" s="97"/>
      <c r="C60" s="97"/>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c r="A61" s="158"/>
      <c r="B61" s="97"/>
      <c r="C61" s="193"/>
      <c r="D61" s="97"/>
      <c r="E61" s="97"/>
      <c r="F61" s="97"/>
      <c r="G61" s="97"/>
      <c r="H61" s="97"/>
      <c r="I61" s="97"/>
      <c r="J61" s="97"/>
      <c r="K61" s="97"/>
      <c r="L61" s="97"/>
      <c r="M61" s="97"/>
      <c r="N61" s="97"/>
      <c r="O61" s="97"/>
      <c r="P61" s="66"/>
      <c r="AA61" s="156"/>
      <c r="AB61" s="157"/>
      <c r="AD61" s="38"/>
      <c r="AE61" s="38"/>
      <c r="AF61" s="38"/>
      <c r="AG61" s="38"/>
      <c r="AH61" s="38"/>
      <c r="AI61" s="38"/>
      <c r="AJ61" s="38"/>
      <c r="AK61" s="38"/>
      <c r="AL61" s="38"/>
      <c r="AM61" s="38"/>
      <c r="AN61" s="38"/>
      <c r="AO61" s="38"/>
      <c r="AP61" s="38"/>
    </row>
    <row r="62" spans="1:42" s="24" customFormat="1">
      <c r="A62" s="158"/>
      <c r="B62" s="97"/>
      <c r="C62" s="97"/>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c r="A63" s="158"/>
      <c r="B63" s="97"/>
      <c r="C63" s="193"/>
      <c r="D63" s="97"/>
      <c r="E63" s="9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c r="A64" s="158"/>
      <c r="B64" s="97"/>
      <c r="C64" s="193"/>
      <c r="D64" s="47"/>
      <c r="E64" s="47"/>
      <c r="F64" s="97"/>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c r="A65" s="158"/>
      <c r="B65" s="97"/>
      <c r="C65" s="97"/>
      <c r="D65" s="97"/>
      <c r="E65" s="193"/>
      <c r="F65" s="193"/>
      <c r="G65" s="97"/>
      <c r="H65" s="97"/>
      <c r="I65" s="97"/>
      <c r="J65" s="97"/>
      <c r="K65" s="97"/>
      <c r="L65" s="97"/>
      <c r="M65" s="97"/>
      <c r="N65" s="97"/>
      <c r="O65" s="97"/>
      <c r="P65" s="66"/>
      <c r="AD65" s="38"/>
      <c r="AE65" s="38"/>
      <c r="AF65" s="38"/>
      <c r="AG65" s="38"/>
      <c r="AH65" s="38"/>
      <c r="AI65" s="38"/>
      <c r="AJ65" s="38"/>
      <c r="AK65" s="38"/>
      <c r="AL65" s="38"/>
      <c r="AM65" s="38"/>
      <c r="AN65" s="38"/>
      <c r="AO65" s="38"/>
      <c r="AP65" s="38"/>
    </row>
    <row r="66" spans="1:42" s="24" customFormat="1">
      <c r="A66" s="158"/>
      <c r="B66" s="47"/>
      <c r="C66" s="47"/>
      <c r="D66" s="194"/>
      <c r="P66" s="66"/>
      <c r="AD66" s="38"/>
      <c r="AE66" s="38"/>
      <c r="AF66" s="38"/>
      <c r="AG66" s="38"/>
      <c r="AH66" s="38"/>
      <c r="AI66" s="38"/>
      <c r="AJ66" s="38"/>
      <c r="AK66" s="38"/>
      <c r="AL66" s="38"/>
      <c r="AM66" s="38"/>
      <c r="AN66" s="38"/>
      <c r="AO66" s="38"/>
      <c r="AP66" s="38"/>
    </row>
    <row r="67" spans="1:42" s="24" customFormat="1">
      <c r="A67" s="92"/>
      <c r="B67" s="191"/>
      <c r="C67" s="47"/>
      <c r="D67" s="47"/>
      <c r="E67" s="47"/>
      <c r="F67" s="47"/>
      <c r="G67" s="47"/>
      <c r="H67" s="47"/>
      <c r="I67" s="47"/>
      <c r="J67" s="47"/>
      <c r="K67" s="47"/>
      <c r="L67" s="47"/>
      <c r="M67" s="47"/>
      <c r="N67" s="47"/>
      <c r="O67" s="96"/>
      <c r="AD67" s="38"/>
      <c r="AE67" s="38"/>
      <c r="AF67" s="38"/>
      <c r="AG67" s="38"/>
      <c r="AH67" s="38"/>
      <c r="AI67" s="38"/>
      <c r="AJ67" s="38"/>
      <c r="AK67" s="38"/>
      <c r="AL67" s="38"/>
      <c r="AM67" s="38"/>
      <c r="AN67" s="38"/>
      <c r="AO67" s="38"/>
      <c r="AP67" s="38"/>
    </row>
    <row r="68" spans="1:42" s="24" customFormat="1">
      <c r="A68" s="195"/>
      <c r="B68" s="96"/>
      <c r="C68" s="47"/>
      <c r="D68" s="47"/>
      <c r="E68" s="47"/>
      <c r="F68" s="47"/>
      <c r="G68" s="47"/>
      <c r="H68" s="47"/>
      <c r="I68" s="47"/>
      <c r="J68" s="47"/>
      <c r="K68" s="47"/>
      <c r="L68" s="47"/>
      <c r="M68" s="47"/>
      <c r="N68" s="47"/>
      <c r="O68" s="96"/>
      <c r="AC68" s="59"/>
      <c r="AD68" s="92"/>
      <c r="AE68" s="96"/>
      <c r="AF68" s="96"/>
      <c r="AG68" s="96"/>
      <c r="AH68" s="96"/>
      <c r="AI68" s="96"/>
      <c r="AJ68" s="96"/>
      <c r="AK68" s="96"/>
      <c r="AL68" s="96"/>
      <c r="AM68" s="96"/>
      <c r="AN68" s="96"/>
      <c r="AO68" s="96"/>
      <c r="AP68" s="96"/>
    </row>
    <row r="69" spans="1:42" s="24" customFormat="1">
      <c r="A69" s="59"/>
      <c r="B69" s="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c r="A70" s="158"/>
      <c r="B70" s="196"/>
      <c r="C70" s="96"/>
      <c r="D70" s="96"/>
      <c r="E70" s="96"/>
      <c r="F70" s="96"/>
      <c r="G70" s="96"/>
      <c r="H70" s="96"/>
      <c r="I70" s="96"/>
      <c r="J70" s="96"/>
      <c r="K70" s="96"/>
      <c r="L70" s="96"/>
      <c r="M70" s="96"/>
      <c r="N70" s="96"/>
      <c r="O70" s="96"/>
      <c r="AC70" s="158"/>
      <c r="AD70" s="97"/>
      <c r="AE70" s="97"/>
      <c r="AF70" s="97"/>
      <c r="AG70" s="97"/>
      <c r="AH70" s="97"/>
      <c r="AI70" s="97"/>
      <c r="AJ70" s="97"/>
      <c r="AK70" s="97"/>
      <c r="AL70" s="97"/>
      <c r="AM70" s="97"/>
      <c r="AN70" s="97"/>
      <c r="AO70" s="97"/>
      <c r="AP70" s="97"/>
    </row>
    <row r="71" spans="1:42" s="24" customFormat="1">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42" s="24" customFormat="1">
      <c r="A81" s="158"/>
      <c r="B81" s="97"/>
      <c r="C81" s="97"/>
      <c r="D81" s="97"/>
      <c r="E81" s="97"/>
      <c r="F81" s="97"/>
      <c r="G81" s="97"/>
      <c r="H81" s="97"/>
      <c r="I81" s="97"/>
      <c r="J81" s="97"/>
      <c r="K81" s="97"/>
      <c r="L81" s="97"/>
      <c r="M81" s="97"/>
      <c r="N81" s="97"/>
      <c r="O81" s="97"/>
      <c r="P81" s="66"/>
      <c r="AC81" s="158"/>
      <c r="AD81" s="97"/>
      <c r="AE81" s="97"/>
      <c r="AF81" s="97"/>
      <c r="AG81" s="97"/>
      <c r="AH81" s="97"/>
      <c r="AI81" s="97"/>
      <c r="AJ81" s="97"/>
      <c r="AK81" s="97"/>
      <c r="AL81" s="97"/>
      <c r="AM81" s="97"/>
      <c r="AN81" s="97"/>
      <c r="AO81" s="97"/>
      <c r="AP81" s="97"/>
    </row>
    <row r="82" spans="1:42" s="24" customFormat="1">
      <c r="A82" s="158"/>
      <c r="B82" s="97"/>
      <c r="C82" s="97"/>
      <c r="D82" s="97"/>
      <c r="E82" s="97"/>
      <c r="F82" s="97"/>
      <c r="G82" s="97"/>
      <c r="H82" s="97"/>
      <c r="I82" s="97"/>
      <c r="J82" s="97"/>
      <c r="K82" s="97"/>
      <c r="L82" s="97"/>
      <c r="M82" s="97"/>
      <c r="N82" s="97"/>
      <c r="O82" s="97"/>
      <c r="P82" s="66"/>
      <c r="AC82" s="158"/>
    </row>
    <row r="83" spans="1:42" s="24" customFormat="1">
      <c r="A83" s="158"/>
      <c r="B83" s="97"/>
      <c r="C83" s="97"/>
      <c r="D83" s="97"/>
      <c r="E83" s="97"/>
      <c r="F83" s="97"/>
      <c r="G83" s="97"/>
      <c r="H83" s="97"/>
      <c r="I83" s="97"/>
      <c r="J83" s="97"/>
      <c r="K83" s="97"/>
      <c r="L83" s="97"/>
      <c r="M83" s="97"/>
      <c r="N83" s="97"/>
      <c r="O83" s="97"/>
      <c r="P83" s="66"/>
    </row>
    <row r="84" spans="1:42" s="24" customFormat="1">
      <c r="A84" s="158"/>
      <c r="B84" s="97"/>
      <c r="C84" s="97"/>
      <c r="D84" s="97"/>
      <c r="E84" s="97"/>
      <c r="F84" s="97"/>
      <c r="G84" s="97"/>
      <c r="H84" s="97"/>
      <c r="I84" s="97"/>
      <c r="J84" s="97"/>
      <c r="K84" s="97"/>
      <c r="L84" s="97"/>
      <c r="M84" s="97"/>
      <c r="N84" s="97"/>
      <c r="O84" s="97"/>
      <c r="P84" s="66"/>
    </row>
    <row r="85" spans="1:42" s="24" customFormat="1">
      <c r="B85" s="197"/>
      <c r="C85" s="197"/>
      <c r="D85" s="197"/>
      <c r="E85" s="197"/>
      <c r="F85" s="197"/>
      <c r="G85" s="66"/>
      <c r="H85" s="66"/>
      <c r="I85" s="66"/>
      <c r="J85" s="66"/>
      <c r="K85" s="66"/>
      <c r="L85" s="66"/>
      <c r="M85" s="66"/>
      <c r="N85" s="66"/>
      <c r="O85" s="66"/>
      <c r="P85" s="66"/>
    </row>
    <row r="86" spans="1:42" s="24" customFormat="1">
      <c r="A86" s="92"/>
      <c r="B86" s="191"/>
      <c r="C86" s="47"/>
      <c r="D86" s="47"/>
      <c r="E86" s="47"/>
      <c r="F86" s="47"/>
      <c r="G86" s="47"/>
      <c r="H86" s="47"/>
      <c r="I86" s="47"/>
      <c r="J86" s="47"/>
      <c r="K86" s="47"/>
      <c r="L86" s="47"/>
      <c r="M86" s="47"/>
      <c r="N86" s="47"/>
      <c r="O86" s="96"/>
    </row>
    <row r="87" spans="1:42" s="24" customFormat="1">
      <c r="A87" s="92"/>
      <c r="B87" s="96"/>
      <c r="C87" s="47"/>
      <c r="D87" s="47"/>
      <c r="E87" s="47"/>
      <c r="F87" s="47"/>
      <c r="G87" s="47"/>
      <c r="H87" s="47"/>
      <c r="I87" s="47"/>
      <c r="J87" s="47"/>
      <c r="K87" s="47"/>
      <c r="L87" s="47"/>
      <c r="M87" s="47"/>
      <c r="N87" s="47"/>
      <c r="O87" s="96"/>
    </row>
    <row r="88" spans="1:42" s="24" customFormat="1">
      <c r="A88" s="59"/>
      <c r="B88" s="96"/>
      <c r="C88" s="96"/>
      <c r="D88" s="96"/>
      <c r="E88" s="96"/>
      <c r="F88" s="96"/>
      <c r="G88" s="96"/>
      <c r="H88" s="96"/>
      <c r="I88" s="96"/>
      <c r="J88" s="96"/>
      <c r="K88" s="96"/>
      <c r="L88" s="96"/>
      <c r="M88" s="96"/>
      <c r="N88" s="96"/>
      <c r="O88" s="96"/>
    </row>
    <row r="89" spans="1:42" s="24" customFormat="1">
      <c r="A89" s="158"/>
      <c r="B89" s="196"/>
      <c r="C89" s="96"/>
      <c r="D89" s="96"/>
      <c r="E89" s="96"/>
      <c r="F89" s="96"/>
      <c r="G89" s="96"/>
      <c r="H89" s="96"/>
      <c r="I89" s="96"/>
      <c r="J89" s="96"/>
      <c r="K89" s="96"/>
      <c r="L89" s="96"/>
      <c r="M89" s="96"/>
      <c r="N89" s="96"/>
      <c r="O89" s="96"/>
    </row>
    <row r="90" spans="1:42" s="24" customFormat="1">
      <c r="A90" s="158"/>
      <c r="B90" s="97"/>
      <c r="C90" s="97"/>
      <c r="D90" s="97"/>
      <c r="E90" s="97"/>
      <c r="F90" s="97"/>
      <c r="G90" s="97"/>
      <c r="H90" s="97"/>
      <c r="I90" s="97"/>
      <c r="J90" s="97"/>
      <c r="K90" s="97"/>
      <c r="L90" s="97"/>
      <c r="M90" s="97"/>
      <c r="N90" s="97"/>
      <c r="O90" s="97"/>
      <c r="P90" s="66"/>
    </row>
    <row r="91" spans="1:42" s="24" customFormat="1">
      <c r="A91" s="158"/>
      <c r="B91" s="97"/>
      <c r="C91" s="97"/>
      <c r="D91" s="97"/>
      <c r="E91" s="97"/>
      <c r="F91" s="97"/>
      <c r="G91" s="97"/>
      <c r="H91" s="97"/>
      <c r="I91" s="97"/>
      <c r="J91" s="97"/>
      <c r="K91" s="97"/>
      <c r="L91" s="97"/>
      <c r="M91" s="97"/>
      <c r="N91" s="97"/>
      <c r="O91" s="97"/>
      <c r="P91" s="66"/>
    </row>
    <row r="92" spans="1:42" s="24" customFormat="1">
      <c r="A92" s="158"/>
      <c r="B92" s="97"/>
      <c r="C92" s="97"/>
      <c r="D92" s="97"/>
      <c r="E92" s="97"/>
      <c r="F92" s="97"/>
      <c r="G92" s="97"/>
      <c r="H92" s="97"/>
      <c r="I92" s="97"/>
      <c r="J92" s="97"/>
      <c r="K92" s="97"/>
      <c r="L92" s="97"/>
      <c r="M92" s="97"/>
      <c r="N92" s="97"/>
      <c r="O92" s="97"/>
      <c r="P92" s="66"/>
    </row>
    <row r="93" spans="1:42" s="24" customFormat="1">
      <c r="A93" s="158"/>
      <c r="B93" s="97"/>
      <c r="C93" s="97"/>
      <c r="D93" s="97"/>
      <c r="E93" s="97"/>
      <c r="F93" s="97"/>
      <c r="G93" s="97"/>
      <c r="H93" s="97"/>
      <c r="I93" s="97"/>
      <c r="J93" s="97"/>
      <c r="K93" s="97"/>
      <c r="L93" s="97"/>
      <c r="M93" s="97"/>
      <c r="N93" s="97"/>
      <c r="O93" s="97"/>
      <c r="P93" s="66"/>
    </row>
    <row r="94" spans="1:42" s="24" customFormat="1">
      <c r="A94" s="158"/>
      <c r="B94" s="97"/>
      <c r="C94" s="97"/>
      <c r="D94" s="97"/>
      <c r="E94" s="97"/>
      <c r="F94" s="97"/>
      <c r="G94" s="97"/>
      <c r="H94" s="97"/>
      <c r="I94" s="97"/>
      <c r="J94" s="97"/>
      <c r="K94" s="97"/>
      <c r="L94" s="97"/>
      <c r="M94" s="97"/>
      <c r="N94" s="97"/>
      <c r="O94" s="97"/>
      <c r="P94" s="66"/>
    </row>
    <row r="95" spans="1:42" s="24" customFormat="1">
      <c r="A95" s="158"/>
      <c r="B95" s="97"/>
      <c r="C95" s="97"/>
      <c r="D95" s="97"/>
      <c r="E95" s="97"/>
      <c r="F95" s="97"/>
      <c r="G95" s="97"/>
      <c r="H95" s="97"/>
      <c r="I95" s="97"/>
      <c r="J95" s="97"/>
      <c r="K95" s="97"/>
      <c r="L95" s="97"/>
      <c r="M95" s="97"/>
      <c r="N95" s="97"/>
      <c r="O95" s="97"/>
      <c r="P95" s="66"/>
    </row>
    <row r="96" spans="1:42" s="24" customFormat="1">
      <c r="A96" s="158"/>
      <c r="B96" s="97"/>
      <c r="C96" s="97"/>
      <c r="D96" s="97"/>
      <c r="E96" s="97"/>
      <c r="F96" s="97"/>
      <c r="G96" s="97"/>
      <c r="H96" s="97"/>
      <c r="I96" s="97"/>
      <c r="J96" s="97"/>
      <c r="K96" s="97"/>
      <c r="L96" s="97"/>
      <c r="M96" s="97"/>
      <c r="N96" s="97"/>
      <c r="O96" s="97"/>
      <c r="P96" s="66"/>
    </row>
    <row r="97" spans="1:16" s="24" customFormat="1">
      <c r="A97" s="158"/>
      <c r="B97" s="97"/>
      <c r="C97" s="97"/>
      <c r="D97" s="97"/>
      <c r="E97" s="97"/>
      <c r="F97" s="97"/>
      <c r="G97" s="97"/>
      <c r="H97" s="97"/>
      <c r="I97" s="97"/>
      <c r="J97" s="97"/>
      <c r="K97" s="97"/>
      <c r="L97" s="97"/>
      <c r="M97" s="97"/>
      <c r="N97" s="97"/>
      <c r="O97" s="97"/>
      <c r="P97" s="66"/>
    </row>
    <row r="98" spans="1:16" s="24" customFormat="1">
      <c r="A98" s="158"/>
      <c r="B98" s="97"/>
      <c r="C98" s="97"/>
      <c r="D98" s="97"/>
      <c r="E98" s="97"/>
      <c r="F98" s="97"/>
      <c r="G98" s="97"/>
      <c r="H98" s="97"/>
      <c r="I98" s="97"/>
      <c r="J98" s="97"/>
      <c r="K98" s="97"/>
      <c r="L98" s="97"/>
      <c r="M98" s="97"/>
      <c r="N98" s="97"/>
      <c r="O98" s="97"/>
      <c r="P98" s="66"/>
    </row>
    <row r="99" spans="1:16" s="24" customFormat="1">
      <c r="A99" s="158"/>
      <c r="B99" s="97"/>
      <c r="C99" s="97"/>
      <c r="D99" s="97"/>
      <c r="E99" s="97"/>
      <c r="F99" s="97"/>
      <c r="G99" s="97"/>
      <c r="H99" s="97"/>
      <c r="I99" s="97"/>
      <c r="J99" s="97"/>
      <c r="K99" s="97"/>
      <c r="L99" s="97"/>
      <c r="M99" s="97"/>
      <c r="N99" s="97"/>
      <c r="O99" s="97"/>
      <c r="P99" s="66"/>
    </row>
    <row r="100" spans="1:16" s="24" customFormat="1">
      <c r="A100" s="158"/>
      <c r="B100" s="97"/>
      <c r="C100" s="97"/>
      <c r="D100" s="97"/>
      <c r="E100" s="97"/>
      <c r="F100" s="97"/>
      <c r="G100" s="97"/>
      <c r="H100" s="97"/>
      <c r="I100" s="97"/>
      <c r="J100" s="97"/>
      <c r="K100" s="97"/>
      <c r="L100" s="97"/>
      <c r="M100" s="97"/>
      <c r="N100" s="97"/>
      <c r="O100" s="97"/>
      <c r="P100" s="66"/>
    </row>
    <row r="101" spans="1:16" s="24" customFormat="1">
      <c r="A101" s="158"/>
      <c r="B101" s="97"/>
      <c r="C101" s="97"/>
      <c r="D101" s="97"/>
      <c r="E101" s="97"/>
      <c r="F101" s="97"/>
      <c r="G101" s="97"/>
      <c r="H101" s="97"/>
      <c r="I101" s="97"/>
      <c r="J101" s="97"/>
      <c r="K101" s="97"/>
      <c r="L101" s="97"/>
      <c r="M101" s="97"/>
      <c r="N101" s="97"/>
      <c r="O101" s="97"/>
      <c r="P101" s="66"/>
    </row>
    <row r="102" spans="1:16" s="24" customFormat="1">
      <c r="A102" s="158"/>
      <c r="B102" s="97"/>
      <c r="C102" s="97"/>
      <c r="D102" s="97"/>
      <c r="E102" s="97"/>
      <c r="F102" s="97"/>
      <c r="G102" s="97"/>
      <c r="H102" s="97"/>
      <c r="I102" s="97"/>
      <c r="J102" s="97"/>
      <c r="K102" s="97"/>
      <c r="L102" s="97"/>
      <c r="M102" s="97"/>
      <c r="N102" s="97"/>
      <c r="O102" s="97"/>
      <c r="P102" s="66"/>
    </row>
    <row r="103" spans="1:16" s="24" customFormat="1">
      <c r="P103" s="66"/>
    </row>
    <row r="104" spans="1:16" s="24" customFormat="1">
      <c r="A104" s="92"/>
    </row>
    <row r="105" spans="1:16" s="24" customFormat="1">
      <c r="B105" s="96"/>
      <c r="C105" s="47"/>
      <c r="D105" s="47"/>
      <c r="E105" s="47"/>
      <c r="F105" s="47"/>
      <c r="G105" s="47"/>
      <c r="H105" s="47"/>
      <c r="I105" s="47"/>
      <c r="J105" s="47"/>
      <c r="K105" s="47"/>
      <c r="L105" s="47"/>
      <c r="M105" s="47"/>
      <c r="N105" s="47"/>
      <c r="O105" s="96"/>
    </row>
    <row r="106" spans="1:16" s="24" customFormat="1">
      <c r="A106" s="59"/>
      <c r="B106" s="96"/>
      <c r="C106" s="96"/>
      <c r="D106" s="96"/>
      <c r="E106" s="96"/>
      <c r="F106" s="96"/>
      <c r="G106" s="96"/>
      <c r="H106" s="96"/>
      <c r="I106" s="96"/>
      <c r="J106" s="96"/>
      <c r="K106" s="96"/>
      <c r="L106" s="96"/>
      <c r="M106" s="96"/>
      <c r="N106" s="96"/>
      <c r="O106" s="96"/>
    </row>
    <row r="107" spans="1:16" s="24" customFormat="1">
      <c r="A107" s="158"/>
      <c r="B107" s="196"/>
      <c r="C107" s="96"/>
      <c r="D107" s="96"/>
      <c r="E107" s="96"/>
      <c r="F107" s="96"/>
      <c r="G107" s="96"/>
      <c r="H107" s="96"/>
      <c r="I107" s="96"/>
      <c r="J107" s="96"/>
      <c r="K107" s="96"/>
      <c r="L107" s="96"/>
      <c r="M107" s="96"/>
      <c r="N107" s="96"/>
      <c r="O107" s="96"/>
    </row>
    <row r="108" spans="1:16" s="24" customFormat="1">
      <c r="A108" s="158"/>
      <c r="B108" s="97"/>
      <c r="C108" s="96"/>
      <c r="D108" s="96"/>
      <c r="E108" s="96"/>
      <c r="F108" s="96"/>
      <c r="G108" s="96"/>
      <c r="H108" s="96"/>
      <c r="I108" s="96"/>
      <c r="J108" s="96"/>
      <c r="K108" s="96"/>
      <c r="L108" s="96"/>
      <c r="M108" s="96"/>
      <c r="N108" s="96"/>
      <c r="O108" s="96"/>
    </row>
    <row r="109" spans="1:16" s="24" customFormat="1">
      <c r="A109" s="158"/>
      <c r="B109" s="97"/>
      <c r="C109" s="97"/>
      <c r="D109" s="97"/>
      <c r="E109" s="97"/>
      <c r="F109" s="97"/>
      <c r="G109" s="97"/>
      <c r="H109" s="97"/>
      <c r="I109" s="97"/>
      <c r="J109" s="97"/>
      <c r="K109" s="97"/>
      <c r="L109" s="97"/>
      <c r="M109" s="97"/>
      <c r="N109" s="97"/>
      <c r="O109" s="97"/>
      <c r="P109" s="66"/>
    </row>
    <row r="110" spans="1:16" s="24" customFormat="1">
      <c r="A110" s="158"/>
      <c r="B110" s="97"/>
      <c r="C110" s="97"/>
      <c r="D110" s="97"/>
      <c r="E110" s="97"/>
      <c r="F110" s="97"/>
      <c r="G110" s="97"/>
      <c r="H110" s="97"/>
      <c r="I110" s="97"/>
      <c r="J110" s="97"/>
      <c r="K110" s="97"/>
      <c r="L110" s="97"/>
      <c r="M110" s="97"/>
      <c r="N110" s="97"/>
      <c r="O110" s="97"/>
      <c r="P110" s="66"/>
    </row>
    <row r="111" spans="1:16" s="24" customFormat="1">
      <c r="A111" s="158"/>
      <c r="B111" s="97"/>
      <c r="C111" s="97"/>
      <c r="D111" s="97"/>
      <c r="E111" s="97"/>
      <c r="F111" s="97"/>
      <c r="G111" s="97"/>
      <c r="H111" s="97"/>
      <c r="I111" s="97"/>
      <c r="J111" s="97"/>
      <c r="K111" s="97"/>
      <c r="L111" s="97"/>
      <c r="M111" s="97"/>
      <c r="N111" s="97"/>
      <c r="O111" s="97"/>
      <c r="P111" s="66"/>
    </row>
    <row r="112" spans="1:16" s="24" customFormat="1">
      <c r="A112" s="158"/>
      <c r="B112" s="97"/>
      <c r="C112" s="97"/>
      <c r="D112" s="97"/>
      <c r="E112" s="97"/>
      <c r="F112" s="97"/>
      <c r="G112" s="97"/>
      <c r="H112" s="97"/>
      <c r="I112" s="97"/>
      <c r="J112" s="97"/>
      <c r="K112" s="97"/>
      <c r="L112" s="97"/>
      <c r="M112" s="97"/>
      <c r="N112" s="97"/>
      <c r="O112" s="97"/>
      <c r="P112" s="66"/>
    </row>
    <row r="113" spans="1:16" s="24" customFormat="1">
      <c r="A113" s="158"/>
      <c r="B113" s="97"/>
      <c r="C113" s="97"/>
      <c r="D113" s="97"/>
      <c r="E113" s="97"/>
      <c r="F113" s="97"/>
      <c r="G113" s="97"/>
      <c r="H113" s="97"/>
      <c r="I113" s="97"/>
      <c r="J113" s="97"/>
      <c r="K113" s="97"/>
      <c r="L113" s="97"/>
      <c r="M113" s="97"/>
      <c r="N113" s="97"/>
      <c r="O113" s="97"/>
      <c r="P113" s="66"/>
    </row>
    <row r="114" spans="1:16" s="24" customFormat="1">
      <c r="A114" s="158"/>
      <c r="B114" s="97"/>
      <c r="C114" s="97"/>
      <c r="D114" s="97"/>
      <c r="E114" s="97"/>
      <c r="F114" s="97"/>
      <c r="G114" s="97"/>
      <c r="H114" s="97"/>
      <c r="I114" s="97"/>
      <c r="J114" s="97"/>
      <c r="K114" s="97"/>
      <c r="L114" s="97"/>
      <c r="M114" s="97"/>
      <c r="N114" s="97"/>
      <c r="O114" s="97"/>
      <c r="P114" s="66"/>
    </row>
    <row r="115" spans="1:16" s="24" customFormat="1">
      <c r="A115" s="158"/>
      <c r="B115" s="97"/>
      <c r="C115" s="97"/>
      <c r="D115" s="97"/>
      <c r="E115" s="97"/>
      <c r="F115" s="97"/>
      <c r="G115" s="97"/>
      <c r="H115" s="97"/>
      <c r="I115" s="97"/>
      <c r="J115" s="97"/>
      <c r="K115" s="97"/>
      <c r="L115" s="97"/>
      <c r="M115" s="97"/>
      <c r="N115" s="97"/>
      <c r="O115" s="97"/>
      <c r="P115" s="66"/>
    </row>
    <row r="116" spans="1:16" s="24" customFormat="1">
      <c r="A116" s="158"/>
      <c r="B116" s="97"/>
      <c r="C116" s="97"/>
      <c r="D116" s="97"/>
      <c r="E116" s="97"/>
      <c r="F116" s="97"/>
      <c r="G116" s="97"/>
      <c r="H116" s="97"/>
      <c r="I116" s="97"/>
      <c r="J116" s="97"/>
      <c r="K116" s="97"/>
      <c r="L116" s="97"/>
      <c r="M116" s="97"/>
      <c r="N116" s="97"/>
      <c r="O116" s="97"/>
      <c r="P116" s="66"/>
    </row>
    <row r="117" spans="1:16" s="24" customFormat="1">
      <c r="A117" s="158"/>
      <c r="B117" s="97"/>
      <c r="C117" s="97"/>
      <c r="D117" s="97"/>
      <c r="E117" s="97"/>
      <c r="F117" s="97"/>
      <c r="G117" s="97"/>
      <c r="H117" s="97"/>
      <c r="I117" s="97"/>
      <c r="J117" s="97"/>
      <c r="K117" s="97"/>
      <c r="L117" s="97"/>
      <c r="M117" s="97"/>
      <c r="N117" s="97"/>
      <c r="O117" s="97"/>
      <c r="P117" s="66"/>
    </row>
    <row r="118" spans="1:16" s="24" customFormat="1">
      <c r="A118" s="158"/>
      <c r="B118" s="97"/>
      <c r="C118" s="97"/>
      <c r="D118" s="97"/>
      <c r="E118" s="97"/>
      <c r="F118" s="97"/>
      <c r="G118" s="97"/>
      <c r="H118" s="97"/>
      <c r="I118" s="97"/>
      <c r="J118" s="97"/>
      <c r="K118" s="97"/>
      <c r="L118" s="97"/>
      <c r="M118" s="97"/>
      <c r="N118" s="97"/>
      <c r="O118" s="97"/>
      <c r="P118" s="66"/>
    </row>
    <row r="119" spans="1:16" s="24" customFormat="1">
      <c r="A119" s="158"/>
      <c r="B119" s="97"/>
      <c r="C119" s="97"/>
      <c r="D119" s="97"/>
      <c r="E119" s="97"/>
      <c r="F119" s="97"/>
      <c r="G119" s="97"/>
      <c r="H119" s="97"/>
      <c r="I119" s="97"/>
      <c r="J119" s="97"/>
      <c r="K119" s="97"/>
      <c r="L119" s="97"/>
      <c r="M119" s="97"/>
      <c r="N119" s="97"/>
      <c r="O119" s="97"/>
      <c r="P119" s="66"/>
    </row>
    <row r="120" spans="1:16" s="24" customFormat="1">
      <c r="A120" s="158"/>
      <c r="B120" s="97"/>
      <c r="C120" s="97"/>
      <c r="D120" s="97"/>
      <c r="E120" s="97"/>
      <c r="F120" s="97"/>
      <c r="G120" s="97"/>
      <c r="H120" s="97"/>
      <c r="I120" s="97"/>
      <c r="J120" s="97"/>
      <c r="K120" s="97"/>
      <c r="L120" s="97"/>
      <c r="M120" s="97"/>
      <c r="N120" s="97"/>
      <c r="O120" s="97"/>
      <c r="P120" s="66"/>
    </row>
    <row r="121" spans="1:16" s="24" customFormat="1">
      <c r="A121" s="158"/>
      <c r="B121" s="97"/>
      <c r="C121" s="97"/>
      <c r="D121" s="97"/>
      <c r="E121" s="97"/>
      <c r="F121" s="97"/>
      <c r="G121" s="97"/>
      <c r="H121" s="97"/>
      <c r="I121" s="97"/>
      <c r="J121" s="97"/>
      <c r="K121" s="97"/>
      <c r="L121" s="97"/>
      <c r="M121" s="97"/>
      <c r="N121" s="97"/>
      <c r="O121" s="97"/>
      <c r="P121" s="66"/>
    </row>
    <row r="122" spans="1:16" s="24" customFormat="1">
      <c r="A122" s="158"/>
      <c r="B122" s="97"/>
      <c r="C122" s="97"/>
      <c r="D122" s="97"/>
      <c r="E122" s="97"/>
      <c r="F122" s="97"/>
      <c r="G122" s="97"/>
      <c r="H122" s="97"/>
      <c r="I122" s="97"/>
      <c r="J122" s="97"/>
      <c r="K122" s="97"/>
      <c r="L122" s="97"/>
      <c r="M122" s="97"/>
      <c r="N122" s="97"/>
      <c r="O122" s="97"/>
      <c r="P122" s="66"/>
    </row>
    <row r="123" spans="1:16" s="24" customFormat="1">
      <c r="P123" s="82"/>
    </row>
    <row r="124" spans="1:16" s="24" customFormat="1">
      <c r="A124" s="195"/>
      <c r="B124" s="96"/>
      <c r="C124" s="96"/>
      <c r="D124" s="96"/>
      <c r="E124" s="96"/>
      <c r="F124" s="96"/>
      <c r="G124" s="96"/>
      <c r="H124" s="96"/>
      <c r="I124" s="96"/>
      <c r="J124" s="96"/>
      <c r="K124" s="96"/>
      <c r="L124" s="96"/>
      <c r="M124" s="96"/>
      <c r="N124" s="59"/>
      <c r="O124" s="59"/>
      <c r="P124" s="82"/>
    </row>
    <row r="125" spans="1:16" s="24" customFormat="1">
      <c r="A125" s="59"/>
      <c r="B125" s="96"/>
      <c r="C125" s="96"/>
      <c r="D125" s="96"/>
      <c r="E125" s="96"/>
      <c r="F125" s="96"/>
      <c r="G125" s="96"/>
      <c r="H125" s="96"/>
      <c r="I125" s="96"/>
      <c r="J125" s="96"/>
      <c r="K125" s="96"/>
      <c r="L125" s="96"/>
      <c r="M125" s="96"/>
      <c r="N125" s="192"/>
      <c r="O125" s="96"/>
    </row>
    <row r="126" spans="1:16" s="24" customFormat="1">
      <c r="A126" s="158"/>
      <c r="B126" s="96"/>
      <c r="C126" s="96"/>
      <c r="D126" s="96"/>
      <c r="E126" s="96"/>
      <c r="F126" s="96"/>
      <c r="G126" s="96"/>
      <c r="H126" s="96"/>
      <c r="I126" s="96"/>
      <c r="J126" s="96"/>
      <c r="K126" s="96"/>
      <c r="L126" s="96"/>
      <c r="M126" s="96"/>
      <c r="N126" s="96"/>
      <c r="O126" s="96"/>
    </row>
    <row r="127" spans="1:16" s="24" customFormat="1">
      <c r="A127" s="158"/>
      <c r="B127" s="59"/>
      <c r="C127" s="59"/>
      <c r="D127" s="59"/>
      <c r="E127" s="59"/>
      <c r="F127" s="59"/>
      <c r="G127" s="59"/>
      <c r="H127" s="59"/>
      <c r="I127" s="59"/>
      <c r="J127" s="59"/>
      <c r="K127" s="59"/>
      <c r="L127" s="59"/>
      <c r="M127" s="59"/>
      <c r="N127" s="59"/>
      <c r="O127" s="59"/>
      <c r="P127" s="30"/>
    </row>
    <row r="128" spans="1:16" s="24" customFormat="1">
      <c r="A128" s="158"/>
      <c r="B128" s="59"/>
      <c r="C128" s="59"/>
      <c r="D128" s="59"/>
      <c r="E128" s="59"/>
      <c r="F128" s="59"/>
      <c r="G128" s="59"/>
      <c r="H128" s="59"/>
      <c r="I128" s="59"/>
      <c r="J128" s="59"/>
      <c r="K128" s="59"/>
      <c r="L128" s="59"/>
      <c r="M128" s="59"/>
      <c r="N128" s="59"/>
      <c r="O128" s="59"/>
      <c r="P128" s="30"/>
    </row>
    <row r="129" spans="1:16" s="24" customFormat="1">
      <c r="A129" s="158"/>
      <c r="B129" s="59"/>
      <c r="C129" s="59"/>
      <c r="D129" s="59"/>
      <c r="E129" s="59"/>
      <c r="F129" s="59"/>
      <c r="G129" s="59"/>
      <c r="H129" s="59"/>
      <c r="I129" s="59"/>
      <c r="J129" s="59"/>
      <c r="K129" s="59"/>
      <c r="L129" s="59"/>
      <c r="M129" s="59"/>
      <c r="N129" s="59"/>
      <c r="O129" s="59"/>
      <c r="P129" s="30"/>
    </row>
    <row r="130" spans="1:16" s="24" customFormat="1">
      <c r="A130" s="158"/>
      <c r="B130" s="59"/>
      <c r="C130" s="59"/>
      <c r="D130" s="59"/>
      <c r="E130" s="59"/>
      <c r="F130" s="59"/>
      <c r="G130" s="59"/>
      <c r="H130" s="59"/>
      <c r="I130" s="59"/>
      <c r="J130" s="59"/>
      <c r="K130" s="59"/>
      <c r="L130" s="59"/>
      <c r="M130" s="59"/>
      <c r="N130" s="59"/>
      <c r="O130" s="59"/>
      <c r="P130" s="30"/>
    </row>
    <row r="131" spans="1:16" s="24" customFormat="1">
      <c r="A131" s="158"/>
      <c r="B131" s="59"/>
      <c r="C131" s="59"/>
      <c r="D131" s="59"/>
      <c r="E131" s="59"/>
      <c r="F131" s="59"/>
      <c r="G131" s="59"/>
      <c r="H131" s="59"/>
      <c r="I131" s="59"/>
      <c r="J131" s="59"/>
      <c r="K131" s="59"/>
      <c r="L131" s="59"/>
      <c r="M131" s="59"/>
      <c r="N131" s="59"/>
      <c r="O131" s="59"/>
      <c r="P131" s="30"/>
    </row>
    <row r="132" spans="1:16" s="24" customFormat="1">
      <c r="A132" s="158"/>
      <c r="B132" s="59"/>
      <c r="C132" s="59"/>
      <c r="D132" s="59"/>
      <c r="E132" s="59"/>
      <c r="F132" s="59"/>
      <c r="G132" s="59"/>
      <c r="H132" s="59"/>
      <c r="I132" s="59"/>
      <c r="J132" s="59"/>
      <c r="K132" s="59"/>
      <c r="L132" s="59"/>
      <c r="M132" s="59"/>
      <c r="N132" s="59"/>
      <c r="O132" s="59"/>
      <c r="P132" s="30"/>
    </row>
    <row r="133" spans="1:16" s="24" customFormat="1">
      <c r="A133" s="158"/>
      <c r="B133" s="59"/>
      <c r="C133" s="59"/>
      <c r="D133" s="59"/>
      <c r="E133" s="59"/>
      <c r="F133" s="59"/>
      <c r="G133" s="59"/>
      <c r="H133" s="59"/>
      <c r="I133" s="59"/>
      <c r="J133" s="59"/>
      <c r="K133" s="59"/>
      <c r="L133" s="59"/>
      <c r="M133" s="59"/>
      <c r="N133" s="59"/>
      <c r="O133" s="59"/>
      <c r="P133" s="30"/>
    </row>
    <row r="134" spans="1:16" s="24" customFormat="1">
      <c r="A134" s="158"/>
      <c r="B134" s="59"/>
      <c r="C134" s="59"/>
      <c r="D134" s="59"/>
      <c r="E134" s="59"/>
      <c r="F134" s="59"/>
      <c r="G134" s="59"/>
      <c r="H134" s="59"/>
      <c r="I134" s="59"/>
      <c r="J134" s="59"/>
      <c r="K134" s="59"/>
      <c r="L134" s="59"/>
      <c r="M134" s="59"/>
      <c r="N134" s="59"/>
      <c r="O134" s="59"/>
      <c r="P134" s="30"/>
    </row>
    <row r="135" spans="1:16" s="24" customFormat="1">
      <c r="A135" s="158"/>
      <c r="B135" s="59"/>
      <c r="C135" s="59"/>
      <c r="D135" s="59"/>
      <c r="E135" s="59"/>
      <c r="F135" s="59"/>
      <c r="G135" s="59"/>
      <c r="H135" s="59"/>
      <c r="I135" s="59"/>
      <c r="J135" s="59"/>
      <c r="K135" s="59"/>
      <c r="L135" s="59"/>
      <c r="M135" s="59"/>
      <c r="N135" s="59"/>
      <c r="O135" s="59"/>
      <c r="P135" s="30"/>
    </row>
    <row r="136" spans="1:16" s="24" customFormat="1">
      <c r="A136" s="158"/>
      <c r="B136" s="59"/>
      <c r="C136" s="59"/>
      <c r="D136" s="59"/>
      <c r="E136" s="59"/>
      <c r="F136" s="59"/>
      <c r="G136" s="59"/>
      <c r="H136" s="59"/>
      <c r="I136" s="59"/>
      <c r="J136" s="59"/>
      <c r="K136" s="59"/>
      <c r="L136" s="59"/>
      <c r="M136" s="59"/>
      <c r="N136" s="59"/>
      <c r="O136" s="59"/>
      <c r="P136" s="30"/>
    </row>
    <row r="137" spans="1:16" s="24" customFormat="1">
      <c r="A137" s="158"/>
      <c r="B137" s="59"/>
      <c r="C137" s="59"/>
      <c r="D137" s="59"/>
      <c r="E137" s="59"/>
      <c r="F137" s="59"/>
      <c r="G137" s="59"/>
      <c r="H137" s="59"/>
      <c r="I137" s="59"/>
      <c r="J137" s="59"/>
      <c r="K137" s="59"/>
      <c r="L137" s="59"/>
      <c r="M137" s="59"/>
      <c r="N137" s="59"/>
      <c r="O137" s="59"/>
      <c r="P137" s="30"/>
    </row>
    <row r="138" spans="1:16" s="24" customFormat="1">
      <c r="A138" s="158"/>
      <c r="B138" s="59"/>
      <c r="C138" s="59"/>
      <c r="D138" s="59"/>
      <c r="E138" s="59"/>
      <c r="F138" s="59"/>
      <c r="G138" s="59"/>
      <c r="H138" s="59"/>
      <c r="I138" s="59"/>
      <c r="J138" s="59"/>
      <c r="K138" s="59"/>
      <c r="L138" s="59"/>
      <c r="M138" s="59"/>
      <c r="N138" s="59"/>
      <c r="O138" s="59"/>
      <c r="P138" s="30"/>
    </row>
    <row r="139" spans="1:16" s="24" customFormat="1">
      <c r="A139" s="158"/>
      <c r="B139" s="59"/>
      <c r="C139" s="59"/>
      <c r="D139" s="59"/>
      <c r="E139" s="59"/>
      <c r="F139" s="59"/>
      <c r="G139" s="59"/>
      <c r="H139" s="59"/>
      <c r="I139" s="59"/>
      <c r="J139" s="59"/>
      <c r="K139" s="59"/>
      <c r="L139" s="59"/>
      <c r="M139" s="59"/>
      <c r="N139" s="59"/>
      <c r="O139" s="59"/>
      <c r="P139" s="30"/>
    </row>
    <row r="140" spans="1:16" s="24" customFormat="1"/>
    <row r="141" spans="1:16" s="24" customFormat="1">
      <c r="P141" s="66"/>
    </row>
    <row r="142" spans="1:16" s="24" customFormat="1">
      <c r="P142" s="66"/>
    </row>
    <row r="143" spans="1:16" s="24" customFormat="1">
      <c r="B143" s="194"/>
      <c r="P143" s="66"/>
    </row>
    <row r="144" spans="1:16">
      <c r="B144" s="44"/>
      <c r="C144" s="44"/>
      <c r="D144" s="44"/>
      <c r="E144" s="44"/>
      <c r="F144" s="44"/>
      <c r="G144" s="44"/>
      <c r="H144" s="44"/>
      <c r="I144" s="44"/>
      <c r="J144" s="44"/>
      <c r="K144" s="44"/>
      <c r="L144" s="44"/>
      <c r="M144" s="44"/>
    </row>
    <row r="145" spans="1:16">
      <c r="A145" s="78"/>
      <c r="B145" s="44"/>
      <c r="C145" s="44"/>
      <c r="D145" s="44"/>
      <c r="E145" s="44"/>
      <c r="F145" s="44"/>
      <c r="G145" s="44"/>
      <c r="H145" s="44"/>
      <c r="I145" s="44"/>
      <c r="J145" s="44"/>
      <c r="K145" s="44"/>
      <c r="L145" s="44"/>
      <c r="M145" s="44"/>
    </row>
    <row r="146" spans="1:16">
      <c r="A146" s="72"/>
      <c r="B146" s="44"/>
      <c r="C146" s="44"/>
      <c r="D146" s="44"/>
      <c r="E146" s="44"/>
      <c r="F146" s="44"/>
      <c r="G146" s="44"/>
      <c r="H146" s="44"/>
      <c r="I146" s="44"/>
      <c r="J146" s="44"/>
      <c r="K146" s="44"/>
      <c r="L146" s="44"/>
      <c r="M146" s="44"/>
    </row>
    <row r="147" spans="1:16">
      <c r="A147" s="72"/>
      <c r="B147" s="83"/>
      <c r="C147" s="83"/>
      <c r="D147" s="83"/>
      <c r="E147" s="83"/>
      <c r="F147" s="83"/>
      <c r="G147" s="83"/>
      <c r="H147" s="83"/>
      <c r="I147" s="83"/>
      <c r="J147" s="83"/>
      <c r="K147" s="83"/>
      <c r="L147" s="83"/>
      <c r="M147" s="83"/>
      <c r="N147" s="84"/>
      <c r="O147" s="84"/>
      <c r="P147" s="23"/>
    </row>
    <row r="148" spans="1:16">
      <c r="A148" s="72"/>
      <c r="B148" s="44"/>
      <c r="C148" s="83"/>
      <c r="D148" s="83"/>
      <c r="E148" s="83"/>
      <c r="F148" s="83"/>
      <c r="G148" s="83"/>
      <c r="H148" s="83"/>
      <c r="I148" s="83"/>
      <c r="J148" s="83"/>
      <c r="K148" s="83"/>
      <c r="L148" s="83"/>
      <c r="M148" s="83"/>
      <c r="N148" s="84"/>
      <c r="O148" s="84"/>
      <c r="P148" s="23"/>
    </row>
    <row r="149" spans="1:16">
      <c r="A149" s="72"/>
      <c r="B149" s="44"/>
      <c r="C149" s="44"/>
      <c r="D149" s="83"/>
      <c r="E149" s="83"/>
      <c r="F149" s="83"/>
      <c r="G149" s="83"/>
      <c r="H149" s="83"/>
      <c r="I149" s="83"/>
      <c r="J149" s="83"/>
      <c r="K149" s="83"/>
      <c r="L149" s="83"/>
      <c r="M149" s="83"/>
      <c r="N149" s="84"/>
      <c r="O149" s="84"/>
      <c r="P149" s="23"/>
    </row>
    <row r="150" spans="1:16">
      <c r="A150" s="72"/>
      <c r="B150" s="44"/>
      <c r="C150" s="44"/>
      <c r="D150" s="44"/>
      <c r="E150" s="83"/>
      <c r="F150" s="83"/>
      <c r="G150" s="83"/>
      <c r="H150" s="83"/>
      <c r="I150" s="83"/>
      <c r="J150" s="83"/>
      <c r="K150" s="83"/>
      <c r="L150" s="83"/>
      <c r="M150" s="83"/>
      <c r="N150" s="84"/>
      <c r="O150" s="84"/>
      <c r="P150" s="23"/>
    </row>
    <row r="151" spans="1:16">
      <c r="A151" s="72"/>
      <c r="B151" s="44"/>
      <c r="C151" s="44"/>
      <c r="D151" s="44"/>
      <c r="E151" s="44"/>
      <c r="F151" s="83"/>
      <c r="G151" s="83"/>
      <c r="H151" s="83"/>
      <c r="I151" s="83"/>
      <c r="J151" s="83"/>
      <c r="K151" s="83"/>
      <c r="L151" s="83"/>
      <c r="M151" s="83"/>
      <c r="N151" s="84"/>
      <c r="O151" s="84"/>
      <c r="P151" s="23"/>
    </row>
    <row r="152" spans="1:16">
      <c r="A152" s="72"/>
      <c r="B152" s="44"/>
      <c r="C152" s="44"/>
      <c r="D152" s="44"/>
      <c r="E152" s="44"/>
      <c r="F152" s="44"/>
      <c r="G152" s="83"/>
      <c r="H152" s="83"/>
      <c r="I152" s="83"/>
      <c r="J152" s="83"/>
      <c r="K152" s="83"/>
      <c r="L152" s="83"/>
      <c r="M152" s="83"/>
      <c r="N152" s="84"/>
      <c r="O152" s="84"/>
      <c r="P152" s="23"/>
    </row>
    <row r="153" spans="1:16">
      <c r="A153" s="72"/>
      <c r="B153" s="44"/>
      <c r="C153" s="44"/>
      <c r="D153" s="44"/>
      <c r="E153" s="44"/>
      <c r="F153" s="44"/>
      <c r="G153" s="44"/>
      <c r="H153" s="83"/>
      <c r="I153" s="83"/>
      <c r="J153" s="83"/>
      <c r="K153" s="83"/>
      <c r="L153" s="83"/>
      <c r="M153" s="83"/>
      <c r="N153" s="84"/>
      <c r="O153" s="84"/>
      <c r="P153" s="23"/>
    </row>
    <row r="154" spans="1:16">
      <c r="A154" s="72"/>
      <c r="B154" s="44"/>
      <c r="C154" s="44"/>
      <c r="D154" s="44"/>
      <c r="E154" s="44"/>
      <c r="F154" s="44"/>
      <c r="G154" s="44"/>
      <c r="H154" s="44"/>
      <c r="I154" s="83"/>
      <c r="J154" s="83"/>
      <c r="K154" s="83"/>
      <c r="L154" s="83"/>
      <c r="M154" s="83"/>
      <c r="N154" s="84"/>
      <c r="O154" s="84"/>
      <c r="P154" s="23"/>
    </row>
    <row r="155" spans="1:16">
      <c r="A155" s="72"/>
      <c r="B155" s="44"/>
      <c r="C155" s="44"/>
      <c r="D155" s="44"/>
      <c r="E155" s="44"/>
      <c r="F155" s="44"/>
      <c r="G155" s="44"/>
      <c r="H155" s="44"/>
      <c r="I155" s="44"/>
      <c r="J155" s="85"/>
      <c r="K155" s="85"/>
      <c r="L155" s="85"/>
      <c r="M155" s="85"/>
      <c r="N155" s="84"/>
      <c r="O155" s="84"/>
      <c r="P155" s="23"/>
    </row>
    <row r="156" spans="1:16">
      <c r="A156" s="72"/>
      <c r="B156" s="44"/>
      <c r="C156" s="44"/>
      <c r="D156" s="44"/>
      <c r="E156" s="44"/>
      <c r="F156" s="44"/>
      <c r="G156" s="44"/>
      <c r="H156" s="44"/>
      <c r="I156" s="44"/>
      <c r="J156" s="60"/>
      <c r="K156" s="85"/>
      <c r="L156" s="85"/>
      <c r="M156" s="85"/>
      <c r="N156" s="84"/>
      <c r="O156" s="84"/>
      <c r="P156" s="23"/>
    </row>
    <row r="157" spans="1:16">
      <c r="A157" s="72"/>
      <c r="B157" s="44"/>
      <c r="C157" s="44"/>
      <c r="D157" s="44"/>
      <c r="E157" s="44"/>
      <c r="F157" s="44"/>
      <c r="G157" s="44"/>
      <c r="H157" s="44"/>
      <c r="I157" s="44"/>
      <c r="J157" s="60"/>
      <c r="K157" s="60"/>
      <c r="L157" s="85"/>
      <c r="M157" s="85"/>
      <c r="N157" s="84"/>
      <c r="O157" s="84"/>
      <c r="P157" s="23"/>
    </row>
    <row r="158" spans="1:16">
      <c r="A158" s="72"/>
      <c r="B158" s="44"/>
      <c r="C158" s="44"/>
      <c r="D158" s="44"/>
      <c r="E158" s="44"/>
      <c r="F158" s="44"/>
      <c r="G158" s="44"/>
      <c r="H158" s="44"/>
      <c r="I158" s="44"/>
      <c r="J158" s="60"/>
      <c r="K158" s="60"/>
      <c r="L158" s="60"/>
      <c r="M158" s="85"/>
      <c r="N158" s="84"/>
      <c r="O158" s="84"/>
      <c r="P158" s="23"/>
    </row>
    <row r="159" spans="1:16">
      <c r="A159" s="72"/>
      <c r="N159" s="84"/>
      <c r="O159" s="84"/>
      <c r="P159" s="23"/>
    </row>
    <row r="161" spans="1:13">
      <c r="B161" s="44"/>
      <c r="C161" s="44"/>
      <c r="D161" s="44"/>
      <c r="E161" s="44"/>
      <c r="F161" s="44"/>
      <c r="G161" s="44"/>
      <c r="H161" s="44"/>
      <c r="I161" s="44"/>
      <c r="J161" s="44"/>
      <c r="K161" s="44"/>
      <c r="L161" s="44"/>
      <c r="M161" s="44"/>
    </row>
    <row r="162" spans="1:13">
      <c r="A162" s="78"/>
      <c r="B162" s="44"/>
      <c r="C162" s="44"/>
      <c r="D162" s="44"/>
      <c r="E162" s="44"/>
      <c r="F162" s="44"/>
      <c r="G162" s="44"/>
      <c r="H162" s="44"/>
      <c r="I162" s="44"/>
      <c r="J162" s="44"/>
      <c r="K162" s="44"/>
      <c r="L162" s="44"/>
      <c r="M162" s="44"/>
    </row>
    <row r="163" spans="1:13">
      <c r="A163" s="72"/>
      <c r="B163" s="44"/>
      <c r="C163" s="44"/>
      <c r="D163" s="44"/>
      <c r="E163" s="44"/>
      <c r="F163" s="44"/>
      <c r="G163" s="44"/>
      <c r="H163" s="44"/>
      <c r="I163" s="44"/>
      <c r="J163" s="44"/>
      <c r="K163" s="44"/>
      <c r="L163" s="44"/>
      <c r="M163" s="44"/>
    </row>
    <row r="164" spans="1:13">
      <c r="A164" s="72"/>
      <c r="B164" s="86"/>
      <c r="C164" s="86"/>
      <c r="D164" s="86"/>
      <c r="E164" s="86"/>
      <c r="F164" s="86"/>
      <c r="G164" s="86"/>
      <c r="H164" s="86"/>
      <c r="I164" s="86"/>
      <c r="J164" s="86"/>
      <c r="K164" s="86"/>
      <c r="L164" s="86"/>
      <c r="M164" s="86"/>
    </row>
    <row r="165" spans="1:13">
      <c r="A165" s="72"/>
      <c r="B165" s="87"/>
      <c r="C165" s="86"/>
      <c r="D165" s="86"/>
      <c r="E165" s="86"/>
      <c r="F165" s="86"/>
      <c r="G165" s="86"/>
      <c r="H165" s="86"/>
      <c r="I165" s="86"/>
      <c r="J165" s="86"/>
      <c r="K165" s="86"/>
      <c r="L165" s="86"/>
      <c r="M165" s="86"/>
    </row>
    <row r="166" spans="1:13">
      <c r="A166" s="72"/>
      <c r="B166" s="87"/>
      <c r="C166" s="87"/>
      <c r="D166" s="86"/>
      <c r="E166" s="86"/>
      <c r="F166" s="86"/>
      <c r="G166" s="86"/>
      <c r="H166" s="86"/>
      <c r="I166" s="86"/>
      <c r="J166" s="86"/>
      <c r="K166" s="86"/>
      <c r="L166" s="86"/>
      <c r="M166" s="86"/>
    </row>
    <row r="167" spans="1:13">
      <c r="A167" s="72"/>
      <c r="B167" s="87"/>
      <c r="C167" s="87"/>
      <c r="D167" s="87"/>
      <c r="E167" s="86"/>
      <c r="F167" s="86"/>
      <c r="G167" s="86"/>
      <c r="H167" s="86"/>
      <c r="I167" s="86"/>
      <c r="J167" s="86"/>
      <c r="K167" s="86"/>
      <c r="L167" s="86"/>
      <c r="M167" s="86"/>
    </row>
    <row r="168" spans="1:13">
      <c r="A168" s="72"/>
      <c r="B168" s="87"/>
      <c r="C168" s="87"/>
      <c r="D168" s="87"/>
      <c r="E168" s="87"/>
      <c r="F168" s="86"/>
      <c r="G168" s="86"/>
      <c r="H168" s="86"/>
      <c r="I168" s="86"/>
      <c r="J168" s="86"/>
      <c r="K168" s="86"/>
      <c r="L168" s="86"/>
      <c r="M168" s="86"/>
    </row>
    <row r="169" spans="1:13">
      <c r="A169" s="72"/>
      <c r="B169" s="87"/>
      <c r="C169" s="87"/>
      <c r="D169" s="87"/>
      <c r="E169" s="87"/>
      <c r="F169" s="87"/>
      <c r="G169" s="86"/>
      <c r="H169" s="86"/>
      <c r="I169" s="86"/>
      <c r="J169" s="86"/>
      <c r="K169" s="86"/>
      <c r="L169" s="86"/>
      <c r="M169" s="86"/>
    </row>
    <row r="170" spans="1:13">
      <c r="A170" s="72"/>
      <c r="B170" s="87"/>
      <c r="C170" s="87"/>
      <c r="D170" s="87"/>
      <c r="E170" s="87"/>
      <c r="F170" s="87"/>
      <c r="G170" s="87"/>
      <c r="H170" s="86"/>
      <c r="I170" s="86"/>
      <c r="J170" s="86"/>
      <c r="K170" s="86"/>
      <c r="L170" s="86"/>
      <c r="M170" s="86"/>
    </row>
    <row r="171" spans="1:13">
      <c r="A171" s="72"/>
      <c r="B171" s="87"/>
      <c r="C171" s="87"/>
      <c r="D171" s="87"/>
      <c r="E171" s="87"/>
      <c r="F171" s="87"/>
      <c r="G171" s="87"/>
      <c r="H171" s="87"/>
      <c r="I171" s="86"/>
      <c r="J171" s="86"/>
      <c r="K171" s="86"/>
      <c r="L171" s="86"/>
      <c r="M171" s="86"/>
    </row>
    <row r="172" spans="1:13">
      <c r="A172" s="72"/>
      <c r="B172" s="87"/>
      <c r="C172" s="87"/>
      <c r="D172" s="87"/>
      <c r="E172" s="87"/>
      <c r="F172" s="87"/>
      <c r="G172" s="87"/>
      <c r="H172" s="87"/>
      <c r="I172" s="87"/>
      <c r="J172" s="86"/>
      <c r="K172" s="86"/>
      <c r="L172" s="86"/>
      <c r="M172" s="86"/>
    </row>
    <row r="173" spans="1:13">
      <c r="A173" s="72"/>
      <c r="B173" s="87"/>
      <c r="C173" s="87"/>
      <c r="D173" s="87"/>
      <c r="E173" s="87"/>
      <c r="F173" s="87"/>
      <c r="G173" s="87"/>
      <c r="H173" s="87"/>
      <c r="I173" s="87"/>
      <c r="J173" s="87"/>
      <c r="K173" s="86"/>
      <c r="L173" s="86"/>
      <c r="M173" s="86"/>
    </row>
    <row r="174" spans="1:13">
      <c r="A174" s="72"/>
      <c r="B174" s="87"/>
      <c r="C174" s="87"/>
      <c r="D174" s="87"/>
      <c r="E174" s="87"/>
      <c r="F174" s="87"/>
      <c r="G174" s="87"/>
      <c r="H174" s="87"/>
      <c r="I174" s="87"/>
      <c r="J174" s="87"/>
      <c r="K174" s="87"/>
      <c r="L174" s="86"/>
      <c r="M174" s="86"/>
    </row>
    <row r="175" spans="1:13">
      <c r="A175" s="72"/>
      <c r="B175" s="87"/>
      <c r="C175" s="87"/>
      <c r="D175" s="87"/>
      <c r="E175" s="87"/>
      <c r="F175" s="87"/>
      <c r="G175" s="87"/>
      <c r="H175" s="87"/>
      <c r="I175" s="87"/>
      <c r="J175" s="87"/>
      <c r="K175" s="87"/>
      <c r="L175" s="87"/>
      <c r="M175" s="86"/>
    </row>
    <row r="176" spans="1:13">
      <c r="A176" s="72"/>
    </row>
    <row r="178" spans="1:14">
      <c r="A178" s="78"/>
    </row>
    <row r="179" spans="1:14">
      <c r="A179" s="44"/>
      <c r="B179" s="44"/>
      <c r="C179" s="44"/>
      <c r="D179" s="44"/>
      <c r="E179" s="44"/>
      <c r="F179" s="44"/>
      <c r="G179" s="44"/>
      <c r="H179" s="44"/>
      <c r="I179" s="44"/>
      <c r="J179" s="44"/>
      <c r="K179" s="44"/>
      <c r="L179" s="44"/>
      <c r="M179" s="44"/>
      <c r="N179" s="44"/>
    </row>
    <row r="180" spans="1:14">
      <c r="A180" s="60"/>
      <c r="B180" s="44"/>
      <c r="C180" s="44"/>
      <c r="D180" s="44"/>
      <c r="E180" s="44"/>
      <c r="F180" s="44"/>
      <c r="G180" s="44"/>
      <c r="H180" s="44"/>
      <c r="I180" s="44"/>
      <c r="J180" s="44"/>
      <c r="K180" s="44"/>
      <c r="L180" s="44"/>
      <c r="M180" s="44"/>
      <c r="N180" s="60"/>
    </row>
    <row r="181" spans="1:14">
      <c r="A181" s="72"/>
      <c r="B181" s="44"/>
      <c r="C181" s="44"/>
      <c r="D181" s="44"/>
      <c r="E181" s="44"/>
      <c r="F181" s="44"/>
      <c r="G181" s="44"/>
      <c r="H181" s="44"/>
      <c r="I181" s="44"/>
      <c r="J181" s="44"/>
      <c r="K181" s="44"/>
      <c r="L181" s="44"/>
      <c r="M181" s="44"/>
      <c r="N181" s="44"/>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72"/>
      <c r="B194" s="65"/>
      <c r="C194" s="65"/>
      <c r="D194" s="65"/>
      <c r="E194" s="65"/>
      <c r="F194" s="65"/>
      <c r="G194" s="65"/>
      <c r="H194" s="65"/>
      <c r="I194" s="65"/>
      <c r="J194" s="65"/>
      <c r="K194" s="65"/>
      <c r="L194" s="65"/>
      <c r="M194" s="65"/>
      <c r="N194" s="65"/>
    </row>
    <row r="195" spans="1:14">
      <c r="A195" s="44"/>
      <c r="B195" s="44"/>
      <c r="C195" s="44"/>
      <c r="D195" s="44"/>
      <c r="E195" s="44"/>
      <c r="F195" s="44"/>
      <c r="G195" s="44"/>
      <c r="H195" s="44"/>
      <c r="I195" s="44"/>
      <c r="J195" s="44"/>
      <c r="K195" s="44"/>
      <c r="L195" s="44"/>
      <c r="M195" s="44"/>
      <c r="N195" s="44"/>
    </row>
    <row r="196" spans="1:14">
      <c r="A196" s="78"/>
    </row>
    <row r="197" spans="1:14">
      <c r="A197" s="44"/>
      <c r="B197" s="44"/>
      <c r="C197" s="44"/>
      <c r="D197" s="44"/>
      <c r="E197" s="44"/>
      <c r="F197" s="44"/>
      <c r="G197" s="44"/>
      <c r="H197" s="44"/>
      <c r="I197" s="44"/>
      <c r="J197" s="44"/>
      <c r="K197" s="44"/>
      <c r="L197" s="44"/>
      <c r="M197" s="44"/>
      <c r="N197" s="44"/>
    </row>
    <row r="198" spans="1:14">
      <c r="A198" s="60"/>
      <c r="B198" s="44"/>
      <c r="C198" s="44"/>
      <c r="D198" s="44"/>
      <c r="E198" s="44"/>
      <c r="F198" s="44"/>
      <c r="G198" s="44"/>
      <c r="H198" s="44"/>
      <c r="I198" s="44"/>
      <c r="J198" s="44"/>
      <c r="K198" s="44"/>
      <c r="L198" s="44"/>
      <c r="M198" s="44"/>
      <c r="N198" s="60"/>
    </row>
    <row r="199" spans="1:14">
      <c r="A199" s="72"/>
      <c r="B199" s="44"/>
      <c r="C199" s="44"/>
      <c r="D199" s="44"/>
      <c r="E199" s="44"/>
      <c r="F199" s="44"/>
      <c r="G199" s="44"/>
      <c r="H199" s="44"/>
      <c r="I199" s="44"/>
      <c r="J199" s="44"/>
      <c r="K199" s="44"/>
      <c r="L199" s="44"/>
      <c r="M199" s="44"/>
      <c r="N199" s="44"/>
    </row>
    <row r="200" spans="1:14">
      <c r="A200" s="72"/>
      <c r="B200" s="65"/>
      <c r="C200" s="65"/>
      <c r="D200" s="65"/>
      <c r="E200" s="65"/>
      <c r="F200" s="65"/>
      <c r="G200" s="65"/>
      <c r="H200" s="65"/>
      <c r="I200" s="65"/>
      <c r="J200" s="65"/>
      <c r="K200" s="65"/>
      <c r="L200" s="65"/>
      <c r="M200" s="65"/>
      <c r="N200" s="65"/>
    </row>
    <row r="201" spans="1:14">
      <c r="A201" s="72"/>
      <c r="B201" s="44"/>
      <c r="C201" s="65"/>
      <c r="D201" s="65"/>
      <c r="E201" s="65"/>
      <c r="F201" s="65"/>
      <c r="G201" s="65"/>
      <c r="H201" s="65"/>
      <c r="I201" s="65"/>
      <c r="J201" s="65"/>
      <c r="K201" s="65"/>
      <c r="L201" s="65"/>
      <c r="M201" s="65"/>
      <c r="N201" s="65"/>
    </row>
    <row r="202" spans="1:14">
      <c r="A202" s="72"/>
      <c r="B202" s="44"/>
      <c r="C202" s="44"/>
      <c r="D202" s="65"/>
      <c r="E202" s="65"/>
      <c r="F202" s="65"/>
      <c r="G202" s="65"/>
      <c r="H202" s="65"/>
      <c r="I202" s="65"/>
      <c r="J202" s="65"/>
      <c r="K202" s="65"/>
      <c r="L202" s="65"/>
      <c r="M202" s="65"/>
      <c r="N202" s="65"/>
    </row>
    <row r="203" spans="1:14">
      <c r="A203" s="72"/>
      <c r="B203" s="44"/>
      <c r="C203" s="44"/>
      <c r="D203" s="44"/>
      <c r="E203" s="65"/>
      <c r="F203" s="65"/>
      <c r="G203" s="65"/>
      <c r="H203" s="65"/>
      <c r="I203" s="65"/>
      <c r="J203" s="65"/>
      <c r="K203" s="65"/>
      <c r="L203" s="65"/>
      <c r="M203" s="65"/>
      <c r="N203" s="65"/>
    </row>
    <row r="204" spans="1:14">
      <c r="A204" s="72"/>
      <c r="B204" s="44"/>
      <c r="C204" s="44"/>
      <c r="D204" s="44"/>
      <c r="E204" s="44"/>
      <c r="F204" s="65"/>
      <c r="G204" s="65"/>
      <c r="H204" s="65"/>
      <c r="I204" s="65"/>
      <c r="J204" s="65"/>
      <c r="K204" s="65"/>
      <c r="L204" s="65"/>
      <c r="M204" s="65"/>
      <c r="N204" s="65"/>
    </row>
    <row r="205" spans="1:14">
      <c r="A205" s="72"/>
      <c r="B205" s="44"/>
      <c r="C205" s="44"/>
      <c r="D205" s="44"/>
      <c r="E205" s="44"/>
      <c r="F205" s="44"/>
      <c r="G205" s="65"/>
      <c r="H205" s="65"/>
      <c r="I205" s="65"/>
      <c r="J205" s="65"/>
      <c r="K205" s="65"/>
      <c r="L205" s="65"/>
      <c r="M205" s="65"/>
      <c r="N205" s="65"/>
    </row>
    <row r="206" spans="1:14">
      <c r="A206" s="72"/>
      <c r="B206" s="44"/>
      <c r="C206" s="44"/>
      <c r="D206" s="44"/>
      <c r="E206" s="44"/>
      <c r="F206" s="44"/>
      <c r="G206" s="44"/>
      <c r="H206" s="65"/>
      <c r="I206" s="65"/>
      <c r="J206" s="65"/>
      <c r="K206" s="65"/>
      <c r="L206" s="65"/>
      <c r="M206" s="65"/>
      <c r="N206" s="65"/>
    </row>
    <row r="207" spans="1:14">
      <c r="A207" s="72"/>
      <c r="B207" s="44"/>
      <c r="C207" s="44"/>
      <c r="D207" s="44"/>
      <c r="E207" s="44"/>
      <c r="F207" s="44"/>
      <c r="G207" s="44"/>
      <c r="H207" s="44"/>
      <c r="I207" s="65"/>
      <c r="J207" s="65"/>
      <c r="K207" s="65"/>
      <c r="L207" s="65"/>
      <c r="M207" s="65"/>
      <c r="N207" s="65"/>
    </row>
    <row r="208" spans="1:14">
      <c r="A208" s="72"/>
      <c r="B208" s="44"/>
      <c r="C208" s="44"/>
      <c r="D208" s="44"/>
      <c r="E208" s="44"/>
      <c r="F208" s="44"/>
      <c r="G208" s="44"/>
      <c r="H208" s="44"/>
      <c r="I208" s="44"/>
      <c r="J208" s="65"/>
      <c r="K208" s="65"/>
      <c r="L208" s="65"/>
      <c r="M208" s="65"/>
      <c r="N208" s="65"/>
    </row>
    <row r="209" spans="1:14">
      <c r="A209" s="72"/>
      <c r="B209" s="44"/>
      <c r="C209" s="44"/>
      <c r="D209" s="44"/>
      <c r="E209" s="44"/>
      <c r="F209" s="44"/>
      <c r="G209" s="44"/>
      <c r="H209" s="44"/>
      <c r="I209" s="44"/>
      <c r="J209" s="44"/>
      <c r="K209" s="65"/>
      <c r="L209" s="65"/>
      <c r="M209" s="65"/>
      <c r="N209" s="65"/>
    </row>
    <row r="210" spans="1:14">
      <c r="A210" s="72"/>
      <c r="B210" s="44"/>
      <c r="C210" s="44"/>
      <c r="D210" s="44"/>
      <c r="E210" s="44"/>
      <c r="F210" s="44"/>
      <c r="G210" s="44"/>
      <c r="H210" s="44"/>
      <c r="I210" s="44"/>
      <c r="J210" s="44"/>
      <c r="K210" s="44"/>
      <c r="L210" s="65"/>
      <c r="M210" s="65"/>
      <c r="N210" s="65"/>
    </row>
    <row r="211" spans="1:14">
      <c r="A211" s="72"/>
      <c r="B211" s="44"/>
      <c r="C211" s="44"/>
      <c r="D211" s="44"/>
      <c r="E211" s="44"/>
      <c r="F211" s="44"/>
      <c r="G211" s="44"/>
      <c r="H211" s="44"/>
      <c r="I211" s="44"/>
      <c r="J211" s="44"/>
      <c r="K211" s="44"/>
      <c r="L211" s="44"/>
      <c r="M211" s="65"/>
      <c r="N211" s="65"/>
    </row>
    <row r="212" spans="1:14">
      <c r="A212" s="72"/>
      <c r="B212" s="44"/>
      <c r="C212" s="44"/>
      <c r="D212" s="44"/>
      <c r="E212" s="44"/>
      <c r="F212" s="44"/>
      <c r="G212" s="44"/>
      <c r="H212" s="44"/>
      <c r="I212" s="44"/>
      <c r="J212" s="44"/>
      <c r="K212" s="44"/>
      <c r="L212" s="44"/>
      <c r="M212" s="44"/>
      <c r="N212" s="65"/>
    </row>
    <row r="213" spans="1:14">
      <c r="A213" s="88"/>
    </row>
    <row r="215" spans="1:14">
      <c r="A215" s="78"/>
      <c r="B215" s="44"/>
      <c r="C215" s="44"/>
      <c r="D215" s="44"/>
      <c r="E215" s="44"/>
      <c r="F215" s="44"/>
      <c r="G215" s="44"/>
      <c r="H215" s="44"/>
      <c r="I215" s="44"/>
      <c r="J215" s="44"/>
      <c r="K215" s="44"/>
      <c r="L215" s="44"/>
      <c r="M215" s="44"/>
      <c r="N215" s="44"/>
    </row>
    <row r="216" spans="1:14">
      <c r="A216" s="60"/>
      <c r="B216" s="44"/>
      <c r="C216" s="44"/>
      <c r="D216" s="44"/>
      <c r="E216" s="44"/>
      <c r="F216" s="44"/>
      <c r="G216" s="44"/>
      <c r="H216" s="44"/>
      <c r="I216" s="44"/>
      <c r="J216" s="44"/>
      <c r="K216" s="44"/>
      <c r="L216" s="44"/>
      <c r="M216" s="44"/>
      <c r="N216" s="60"/>
    </row>
    <row r="217" spans="1:14">
      <c r="A217" s="72"/>
      <c r="B217" s="44"/>
      <c r="C217" s="44"/>
      <c r="D217" s="44"/>
      <c r="E217" s="44"/>
      <c r="F217" s="44"/>
      <c r="G217" s="44"/>
      <c r="H217" s="44"/>
      <c r="I217" s="44"/>
      <c r="J217" s="44"/>
      <c r="K217" s="44"/>
      <c r="L217" s="44"/>
      <c r="M217" s="44"/>
      <c r="N217" s="44"/>
    </row>
    <row r="218" spans="1:14">
      <c r="A218" s="72"/>
      <c r="B218" s="65"/>
      <c r="C218" s="65"/>
      <c r="D218" s="65"/>
      <c r="E218" s="65"/>
      <c r="F218" s="65"/>
      <c r="G218" s="65"/>
      <c r="H218" s="65"/>
      <c r="I218" s="65"/>
      <c r="J218" s="65"/>
      <c r="K218" s="65"/>
      <c r="L218" s="65"/>
      <c r="M218" s="65"/>
      <c r="N218" s="65"/>
    </row>
    <row r="219" spans="1:14">
      <c r="A219" s="72"/>
      <c r="B219" s="44"/>
      <c r="C219" s="65"/>
      <c r="D219" s="65"/>
      <c r="E219" s="65"/>
      <c r="F219" s="65"/>
      <c r="G219" s="65"/>
      <c r="H219" s="65"/>
      <c r="I219" s="65"/>
      <c r="J219" s="65"/>
      <c r="K219" s="65"/>
      <c r="L219" s="65"/>
      <c r="M219" s="65"/>
      <c r="N219" s="65"/>
    </row>
    <row r="220" spans="1:14">
      <c r="A220" s="72"/>
      <c r="B220" s="44"/>
      <c r="C220" s="44"/>
      <c r="D220" s="65"/>
      <c r="E220" s="65"/>
      <c r="F220" s="65"/>
      <c r="G220" s="65"/>
      <c r="H220" s="65"/>
      <c r="I220" s="65"/>
      <c r="J220" s="65"/>
      <c r="K220" s="65"/>
      <c r="L220" s="65"/>
      <c r="M220" s="65"/>
      <c r="N220" s="65"/>
    </row>
    <row r="221" spans="1:14">
      <c r="A221" s="72"/>
      <c r="B221" s="44"/>
      <c r="C221" s="44"/>
      <c r="D221" s="44"/>
      <c r="E221" s="65"/>
      <c r="F221" s="65"/>
      <c r="G221" s="65"/>
      <c r="H221" s="65"/>
      <c r="I221" s="65"/>
      <c r="J221" s="65"/>
      <c r="K221" s="65"/>
      <c r="L221" s="65"/>
      <c r="M221" s="65"/>
      <c r="N221" s="65"/>
    </row>
    <row r="222" spans="1:14">
      <c r="A222" s="72"/>
      <c r="B222" s="44"/>
      <c r="C222" s="44"/>
      <c r="D222" s="44"/>
      <c r="E222" s="44"/>
      <c r="F222" s="65"/>
      <c r="G222" s="65"/>
      <c r="H222" s="65"/>
      <c r="I222" s="65"/>
      <c r="J222" s="65"/>
      <c r="K222" s="65"/>
      <c r="L222" s="65"/>
      <c r="M222" s="65"/>
      <c r="N222" s="65"/>
    </row>
    <row r="223" spans="1:14">
      <c r="A223" s="72"/>
      <c r="B223" s="44"/>
      <c r="C223" s="44"/>
      <c r="D223" s="44"/>
      <c r="E223" s="44"/>
      <c r="F223" s="44"/>
      <c r="G223" s="65"/>
      <c r="H223" s="65"/>
      <c r="I223" s="65"/>
      <c r="J223" s="65"/>
      <c r="K223" s="65"/>
      <c r="L223" s="65"/>
      <c r="M223" s="65"/>
      <c r="N223" s="65"/>
    </row>
    <row r="224" spans="1:14">
      <c r="A224" s="72"/>
      <c r="B224" s="44"/>
      <c r="C224" s="44"/>
      <c r="D224" s="44"/>
      <c r="E224" s="44"/>
      <c r="F224" s="44"/>
      <c r="G224" s="44"/>
      <c r="H224" s="65"/>
      <c r="I224" s="65"/>
      <c r="J224" s="65"/>
      <c r="K224" s="65"/>
      <c r="L224" s="65"/>
      <c r="M224" s="65"/>
      <c r="N224" s="65"/>
    </row>
    <row r="225" spans="1:14">
      <c r="A225" s="72"/>
      <c r="B225" s="44"/>
      <c r="C225" s="44"/>
      <c r="D225" s="44"/>
      <c r="E225" s="44"/>
      <c r="F225" s="44"/>
      <c r="G225" s="44"/>
      <c r="H225" s="44"/>
      <c r="I225" s="65"/>
      <c r="J225" s="65"/>
      <c r="K225" s="65"/>
      <c r="L225" s="65"/>
      <c r="M225" s="65"/>
      <c r="N225" s="65"/>
    </row>
    <row r="226" spans="1:14">
      <c r="A226" s="72"/>
      <c r="B226" s="44"/>
      <c r="C226" s="44"/>
      <c r="D226" s="44"/>
      <c r="E226" s="44"/>
      <c r="F226" s="44"/>
      <c r="G226" s="44"/>
      <c r="H226" s="44"/>
      <c r="I226" s="44"/>
      <c r="J226" s="65"/>
      <c r="K226" s="65"/>
      <c r="L226" s="65"/>
      <c r="M226" s="65"/>
      <c r="N226" s="65"/>
    </row>
    <row r="227" spans="1:14">
      <c r="A227" s="72"/>
      <c r="B227" s="44"/>
      <c r="C227" s="44"/>
      <c r="D227" s="44"/>
      <c r="E227" s="44"/>
      <c r="F227" s="44"/>
      <c r="G227" s="44"/>
      <c r="H227" s="44"/>
      <c r="I227" s="44"/>
      <c r="J227" s="44"/>
      <c r="K227" s="65"/>
      <c r="L227" s="65"/>
      <c r="M227" s="65"/>
      <c r="N227" s="65"/>
    </row>
    <row r="228" spans="1:14">
      <c r="A228" s="72"/>
      <c r="B228" s="44"/>
      <c r="C228" s="44"/>
      <c r="D228" s="44"/>
      <c r="E228" s="44"/>
      <c r="F228" s="44"/>
      <c r="G228" s="44"/>
      <c r="H228" s="44"/>
      <c r="I228" s="44"/>
      <c r="J228" s="44"/>
      <c r="K228" s="44"/>
      <c r="L228" s="65"/>
      <c r="M228" s="65"/>
      <c r="N228" s="65"/>
    </row>
    <row r="229" spans="1:14">
      <c r="A229" s="72"/>
      <c r="B229" s="44"/>
      <c r="C229" s="44"/>
      <c r="D229" s="44"/>
      <c r="E229" s="44"/>
      <c r="F229" s="44"/>
      <c r="G229" s="44"/>
      <c r="H229" s="44"/>
      <c r="I229" s="44"/>
      <c r="J229" s="44"/>
      <c r="K229" s="44"/>
      <c r="L229" s="44"/>
      <c r="M229" s="65"/>
      <c r="N229" s="65"/>
    </row>
    <row r="230" spans="1:14">
      <c r="A230" s="72"/>
      <c r="B230" s="44"/>
      <c r="C230" s="44"/>
      <c r="D230" s="44"/>
      <c r="E230" s="44"/>
      <c r="F230" s="44"/>
      <c r="G230" s="44"/>
      <c r="H230" s="44"/>
      <c r="I230" s="44"/>
      <c r="J230" s="44"/>
      <c r="K230" s="44"/>
      <c r="L230" s="44"/>
      <c r="M230" s="44"/>
      <c r="N230" s="65"/>
    </row>
    <row r="233" spans="1:14">
      <c r="A233" s="78"/>
      <c r="C233" s="44"/>
      <c r="D233" s="44"/>
      <c r="E233" s="44"/>
      <c r="F233" s="44"/>
      <c r="G233" s="44"/>
      <c r="H233" s="44"/>
      <c r="I233" s="44"/>
      <c r="J233" s="44"/>
      <c r="K233" s="44"/>
      <c r="L233" s="44"/>
      <c r="M233" s="44"/>
      <c r="N233" s="60"/>
    </row>
    <row r="234" spans="1:14">
      <c r="A234" s="79"/>
      <c r="B234" s="44"/>
      <c r="C234" s="44"/>
      <c r="D234" s="44"/>
      <c r="E234" s="44"/>
      <c r="F234" s="44"/>
      <c r="G234" s="44"/>
      <c r="H234" s="44"/>
      <c r="I234" s="44"/>
      <c r="J234" s="44"/>
      <c r="K234" s="44"/>
      <c r="L234" s="44"/>
      <c r="M234" s="44"/>
      <c r="N234" s="44"/>
    </row>
    <row r="235" spans="1:14">
      <c r="A235" s="72"/>
      <c r="B235" s="44"/>
      <c r="C235" s="44"/>
      <c r="D235" s="44"/>
      <c r="E235" s="44"/>
      <c r="F235" s="44"/>
      <c r="G235" s="44"/>
      <c r="H235" s="44"/>
      <c r="I235" s="44"/>
      <c r="J235" s="44"/>
      <c r="K235" s="44"/>
      <c r="L235" s="44"/>
      <c r="M235" s="44"/>
      <c r="N235" s="44"/>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48" spans="1:14">
      <c r="A248" s="72"/>
      <c r="B248" s="60"/>
      <c r="C248" s="60"/>
      <c r="D248" s="60"/>
      <c r="E248" s="60"/>
      <c r="F248" s="60"/>
      <c r="G248" s="60"/>
      <c r="H248" s="60"/>
      <c r="I248" s="60"/>
      <c r="J248" s="60"/>
      <c r="K248" s="60"/>
      <c r="L248" s="60"/>
      <c r="M248" s="60"/>
      <c r="N248" s="60"/>
    </row>
    <row r="253" spans="1:14">
      <c r="B253" s="74"/>
    </row>
    <row r="254" spans="1:14">
      <c r="B254" s="44"/>
      <c r="C254" s="44"/>
      <c r="D254" s="44"/>
      <c r="E254" s="44"/>
      <c r="F254" s="44"/>
      <c r="G254" s="44"/>
      <c r="H254" s="44"/>
      <c r="I254" s="44"/>
      <c r="J254" s="44"/>
      <c r="K254" s="44"/>
      <c r="L254" s="44"/>
      <c r="M254" s="44"/>
    </row>
    <row r="255" spans="1:14">
      <c r="A255" s="78"/>
      <c r="B255" s="44"/>
      <c r="C255" s="44"/>
      <c r="D255" s="44"/>
      <c r="E255" s="44"/>
      <c r="F255" s="44"/>
      <c r="G255" s="44"/>
      <c r="H255" s="44"/>
      <c r="I255" s="44"/>
      <c r="J255" s="44"/>
      <c r="K255" s="44"/>
      <c r="L255" s="44"/>
      <c r="M255" s="44"/>
    </row>
    <row r="256" spans="1:14">
      <c r="A256" s="72"/>
      <c r="B256" s="44"/>
      <c r="C256" s="44"/>
      <c r="D256" s="44"/>
      <c r="E256" s="44"/>
      <c r="F256" s="44"/>
      <c r="G256" s="44"/>
      <c r="H256" s="44"/>
      <c r="I256" s="44"/>
      <c r="J256" s="44"/>
      <c r="K256" s="44"/>
      <c r="L256" s="44"/>
      <c r="M256" s="44"/>
    </row>
    <row r="257" spans="1:13">
      <c r="A257" s="72"/>
      <c r="B257" s="83"/>
      <c r="C257" s="83"/>
      <c r="D257" s="83"/>
      <c r="E257" s="83"/>
      <c r="F257" s="83"/>
      <c r="G257" s="83"/>
      <c r="H257" s="83"/>
      <c r="I257" s="83"/>
      <c r="J257" s="83"/>
      <c r="K257" s="83"/>
      <c r="L257" s="83"/>
      <c r="M257" s="83"/>
    </row>
    <row r="258" spans="1:13">
      <c r="A258" s="72"/>
      <c r="B258" s="44"/>
      <c r="C258" s="83"/>
      <c r="D258" s="83"/>
      <c r="E258" s="83"/>
      <c r="F258" s="83"/>
      <c r="G258" s="83"/>
      <c r="H258" s="83"/>
      <c r="I258" s="83"/>
      <c r="J258" s="83"/>
      <c r="K258" s="83"/>
      <c r="L258" s="83"/>
      <c r="M258" s="83"/>
    </row>
    <row r="259" spans="1:13">
      <c r="A259" s="72"/>
      <c r="B259" s="44"/>
      <c r="C259" s="44"/>
      <c r="D259" s="83"/>
      <c r="E259" s="83"/>
      <c r="F259" s="83"/>
      <c r="G259" s="83"/>
      <c r="H259" s="83"/>
      <c r="I259" s="83"/>
      <c r="J259" s="83"/>
      <c r="K259" s="83"/>
      <c r="L259" s="83"/>
      <c r="M259" s="83"/>
    </row>
    <row r="260" spans="1:13">
      <c r="A260" s="72"/>
      <c r="B260" s="44"/>
      <c r="C260" s="44"/>
      <c r="D260" s="44"/>
      <c r="E260" s="83"/>
      <c r="F260" s="83"/>
      <c r="G260" s="83"/>
      <c r="H260" s="83"/>
      <c r="I260" s="83"/>
      <c r="J260" s="83"/>
      <c r="K260" s="83"/>
      <c r="L260" s="83"/>
      <c r="M260" s="83"/>
    </row>
    <row r="261" spans="1:13">
      <c r="A261" s="72"/>
      <c r="B261" s="44"/>
      <c r="C261" s="44"/>
      <c r="D261" s="44"/>
      <c r="E261" s="44"/>
      <c r="F261" s="83"/>
      <c r="G261" s="83"/>
      <c r="H261" s="83"/>
      <c r="I261" s="83"/>
      <c r="J261" s="83"/>
      <c r="K261" s="83"/>
      <c r="L261" s="83"/>
      <c r="M261" s="83"/>
    </row>
    <row r="262" spans="1:13">
      <c r="A262" s="72"/>
      <c r="B262" s="44"/>
      <c r="C262" s="44"/>
      <c r="D262" s="44"/>
      <c r="E262" s="44"/>
      <c r="F262" s="44"/>
      <c r="G262" s="83"/>
      <c r="H262" s="83"/>
      <c r="I262" s="83"/>
      <c r="J262" s="83"/>
      <c r="K262" s="83"/>
      <c r="L262" s="83"/>
      <c r="M262" s="83"/>
    </row>
    <row r="263" spans="1:13">
      <c r="A263" s="72"/>
      <c r="B263" s="44"/>
      <c r="C263" s="44"/>
      <c r="D263" s="44"/>
      <c r="E263" s="44"/>
      <c r="F263" s="44"/>
      <c r="G263" s="44"/>
      <c r="H263" s="83"/>
      <c r="I263" s="83"/>
      <c r="J263" s="83"/>
      <c r="K263" s="83"/>
      <c r="L263" s="83"/>
      <c r="M263" s="83"/>
    </row>
    <row r="264" spans="1:13">
      <c r="A264" s="72"/>
      <c r="B264" s="44"/>
      <c r="C264" s="44"/>
      <c r="D264" s="44"/>
      <c r="E264" s="44"/>
      <c r="F264" s="44"/>
      <c r="G264" s="44"/>
      <c r="H264" s="44"/>
      <c r="I264" s="83"/>
      <c r="J264" s="83"/>
      <c r="K264" s="83"/>
      <c r="L264" s="83"/>
      <c r="M264" s="83"/>
    </row>
    <row r="265" spans="1:13">
      <c r="A265" s="72"/>
      <c r="B265" s="44"/>
      <c r="C265" s="44"/>
      <c r="D265" s="44"/>
      <c r="E265" s="44"/>
      <c r="F265" s="44"/>
      <c r="G265" s="44"/>
      <c r="H265" s="44"/>
      <c r="I265" s="44"/>
      <c r="J265" s="83"/>
      <c r="K265" s="83"/>
      <c r="L265" s="83"/>
      <c r="M265" s="83"/>
    </row>
    <row r="266" spans="1:13">
      <c r="A266" s="72"/>
      <c r="B266" s="44"/>
      <c r="C266" s="44"/>
      <c r="D266" s="44"/>
      <c r="E266" s="44"/>
      <c r="F266" s="44"/>
      <c r="G266" s="44"/>
      <c r="H266" s="44"/>
      <c r="I266" s="44"/>
      <c r="J266" s="60"/>
      <c r="K266" s="83"/>
      <c r="L266" s="83"/>
      <c r="M266" s="83"/>
    </row>
    <row r="267" spans="1:13">
      <c r="A267" s="72"/>
      <c r="B267" s="44"/>
      <c r="C267" s="44"/>
      <c r="D267" s="44"/>
      <c r="E267" s="44"/>
      <c r="F267" s="44"/>
      <c r="G267" s="44"/>
      <c r="H267" s="44"/>
      <c r="I267" s="44"/>
      <c r="J267" s="60"/>
      <c r="K267" s="60"/>
      <c r="L267" s="83"/>
      <c r="M267" s="83"/>
    </row>
    <row r="268" spans="1:13">
      <c r="A268" s="72"/>
      <c r="B268" s="44"/>
      <c r="C268" s="44"/>
      <c r="D268" s="44"/>
      <c r="E268" s="44"/>
      <c r="F268" s="44"/>
      <c r="G268" s="44"/>
      <c r="H268" s="44"/>
      <c r="I268" s="44"/>
      <c r="J268" s="60"/>
      <c r="K268" s="60"/>
      <c r="L268" s="60"/>
      <c r="M268" s="83"/>
    </row>
    <row r="269" spans="1:13">
      <c r="A269" s="72"/>
    </row>
    <row r="271" spans="1:13">
      <c r="B271" s="44"/>
      <c r="C271" s="44"/>
      <c r="D271" s="44"/>
      <c r="E271" s="44"/>
      <c r="F271" s="44"/>
      <c r="G271" s="44"/>
      <c r="H271" s="44"/>
      <c r="I271" s="44"/>
      <c r="J271" s="44"/>
      <c r="K271" s="44"/>
      <c r="L271" s="44"/>
      <c r="M271" s="44"/>
    </row>
    <row r="272" spans="1:13">
      <c r="A272" s="78"/>
      <c r="B272" s="44"/>
      <c r="C272" s="44"/>
      <c r="D272" s="44"/>
      <c r="E272" s="44"/>
      <c r="F272" s="44"/>
      <c r="G272" s="44"/>
      <c r="H272" s="44"/>
      <c r="I272" s="44"/>
      <c r="J272" s="44"/>
      <c r="K272" s="44"/>
      <c r="L272" s="44"/>
      <c r="M272" s="44"/>
    </row>
    <row r="273" spans="1:14">
      <c r="A273" s="72"/>
      <c r="B273" s="44"/>
      <c r="C273" s="44"/>
      <c r="D273" s="44"/>
      <c r="E273" s="44"/>
      <c r="F273" s="44"/>
      <c r="G273" s="44"/>
      <c r="H273" s="44"/>
      <c r="I273" s="44"/>
      <c r="J273" s="44"/>
      <c r="K273" s="44"/>
      <c r="L273" s="44"/>
      <c r="M273" s="44"/>
    </row>
    <row r="274" spans="1:14">
      <c r="A274" s="72"/>
      <c r="B274" s="86"/>
      <c r="C274" s="86"/>
      <c r="D274" s="86"/>
      <c r="E274" s="86"/>
      <c r="F274" s="86"/>
      <c r="G274" s="86"/>
      <c r="H274" s="86"/>
      <c r="I274" s="86"/>
      <c r="J274" s="86"/>
      <c r="K274" s="86"/>
      <c r="L274" s="86"/>
      <c r="M274" s="86"/>
    </row>
    <row r="275" spans="1:14">
      <c r="A275" s="72"/>
      <c r="B275" s="87"/>
      <c r="C275" s="86"/>
      <c r="D275" s="86"/>
      <c r="E275" s="86"/>
      <c r="F275" s="86"/>
      <c r="G275" s="86"/>
      <c r="H275" s="86"/>
      <c r="I275" s="86"/>
      <c r="J275" s="86"/>
      <c r="K275" s="86"/>
      <c r="L275" s="86"/>
      <c r="M275" s="86"/>
    </row>
    <row r="276" spans="1:14">
      <c r="A276" s="72"/>
      <c r="B276" s="87"/>
      <c r="C276" s="87"/>
      <c r="D276" s="86"/>
      <c r="E276" s="86"/>
      <c r="F276" s="86"/>
      <c r="G276" s="86"/>
      <c r="H276" s="86"/>
      <c r="I276" s="86"/>
      <c r="J276" s="86"/>
      <c r="K276" s="86"/>
      <c r="L276" s="86"/>
      <c r="M276" s="86"/>
    </row>
    <row r="277" spans="1:14">
      <c r="A277" s="72"/>
      <c r="B277" s="87"/>
      <c r="C277" s="87"/>
      <c r="D277" s="87"/>
      <c r="E277" s="86"/>
      <c r="F277" s="86"/>
      <c r="G277" s="86"/>
      <c r="H277" s="86"/>
      <c r="I277" s="86"/>
      <c r="J277" s="86"/>
      <c r="K277" s="86"/>
      <c r="L277" s="86"/>
      <c r="M277" s="86"/>
    </row>
    <row r="278" spans="1:14">
      <c r="A278" s="72"/>
      <c r="B278" s="87"/>
      <c r="C278" s="87"/>
      <c r="D278" s="87"/>
      <c r="E278" s="87"/>
      <c r="F278" s="86"/>
      <c r="G278" s="86"/>
      <c r="H278" s="86"/>
      <c r="I278" s="86"/>
      <c r="J278" s="86"/>
      <c r="K278" s="86"/>
      <c r="L278" s="86"/>
      <c r="M278" s="86"/>
    </row>
    <row r="279" spans="1:14">
      <c r="A279" s="72"/>
      <c r="B279" s="87"/>
      <c r="C279" s="87"/>
      <c r="D279" s="87"/>
      <c r="E279" s="87"/>
      <c r="F279" s="87"/>
      <c r="G279" s="86"/>
      <c r="H279" s="86"/>
      <c r="I279" s="86"/>
      <c r="J279" s="86"/>
      <c r="K279" s="86"/>
      <c r="L279" s="86"/>
      <c r="M279" s="86"/>
    </row>
    <row r="280" spans="1:14">
      <c r="A280" s="72"/>
      <c r="B280" s="87"/>
      <c r="C280" s="87"/>
      <c r="D280" s="87"/>
      <c r="E280" s="87"/>
      <c r="F280" s="87"/>
      <c r="G280" s="87"/>
      <c r="H280" s="86"/>
      <c r="I280" s="86"/>
      <c r="J280" s="86"/>
      <c r="K280" s="86"/>
      <c r="L280" s="86"/>
      <c r="M280" s="86"/>
    </row>
    <row r="281" spans="1:14">
      <c r="A281" s="72"/>
      <c r="B281" s="87"/>
      <c r="C281" s="87"/>
      <c r="D281" s="87"/>
      <c r="E281" s="87"/>
      <c r="F281" s="87"/>
      <c r="G281" s="87"/>
      <c r="H281" s="87"/>
      <c r="I281" s="86"/>
      <c r="J281" s="86"/>
      <c r="K281" s="86"/>
      <c r="L281" s="86"/>
      <c r="M281" s="86"/>
    </row>
    <row r="282" spans="1:14">
      <c r="A282" s="72"/>
      <c r="B282" s="87"/>
      <c r="C282" s="87"/>
      <c r="D282" s="87"/>
      <c r="E282" s="87"/>
      <c r="F282" s="87"/>
      <c r="G282" s="87"/>
      <c r="H282" s="87"/>
      <c r="I282" s="87"/>
      <c r="J282" s="86"/>
      <c r="K282" s="86"/>
      <c r="L282" s="86"/>
      <c r="M282" s="86"/>
    </row>
    <row r="283" spans="1:14">
      <c r="A283" s="72"/>
      <c r="B283" s="87"/>
      <c r="C283" s="87"/>
      <c r="D283" s="87"/>
      <c r="E283" s="87"/>
      <c r="F283" s="87"/>
      <c r="G283" s="87"/>
      <c r="H283" s="87"/>
      <c r="I283" s="87"/>
      <c r="J283" s="87"/>
      <c r="K283" s="86"/>
      <c r="L283" s="86"/>
      <c r="M283" s="86"/>
    </row>
    <row r="284" spans="1:14">
      <c r="A284" s="72"/>
      <c r="B284" s="87"/>
      <c r="C284" s="87"/>
      <c r="D284" s="87"/>
      <c r="E284" s="87"/>
      <c r="F284" s="87"/>
      <c r="G284" s="87"/>
      <c r="H284" s="87"/>
      <c r="I284" s="87"/>
      <c r="J284" s="87"/>
      <c r="K284" s="87"/>
      <c r="L284" s="86"/>
      <c r="M284" s="86"/>
    </row>
    <row r="285" spans="1:14">
      <c r="A285" s="72"/>
      <c r="B285" s="87"/>
      <c r="C285" s="87"/>
      <c r="D285" s="87"/>
      <c r="E285" s="87"/>
      <c r="F285" s="87"/>
      <c r="G285" s="87"/>
      <c r="H285" s="87"/>
      <c r="I285" s="87"/>
      <c r="J285" s="87"/>
      <c r="K285" s="87"/>
      <c r="L285" s="87"/>
      <c r="M285" s="86"/>
    </row>
    <row r="286" spans="1:14">
      <c r="A286" s="72"/>
    </row>
    <row r="288" spans="1:14">
      <c r="A288" s="78"/>
      <c r="B288" s="44"/>
      <c r="C288" s="44"/>
      <c r="D288" s="44"/>
      <c r="E288" s="44"/>
      <c r="F288" s="44"/>
      <c r="G288" s="44"/>
      <c r="H288" s="44"/>
      <c r="I288" s="44"/>
      <c r="J288" s="44"/>
      <c r="K288" s="44"/>
      <c r="L288" s="44"/>
      <c r="M288" s="44"/>
      <c r="N288" s="44"/>
    </row>
    <row r="289" spans="1:14">
      <c r="A289" s="60"/>
      <c r="B289" s="44"/>
      <c r="C289" s="44"/>
      <c r="D289" s="44"/>
      <c r="E289" s="44"/>
      <c r="F289" s="44"/>
      <c r="G289" s="44"/>
      <c r="H289" s="44"/>
      <c r="I289" s="44"/>
      <c r="J289" s="44"/>
      <c r="K289" s="44"/>
      <c r="L289" s="44"/>
      <c r="M289" s="44"/>
      <c r="N289" s="60"/>
    </row>
    <row r="290" spans="1:14">
      <c r="A290" s="72"/>
      <c r="B290" s="44"/>
      <c r="C290" s="44"/>
      <c r="D290" s="44"/>
      <c r="E290" s="44"/>
      <c r="F290" s="44"/>
      <c r="G290" s="44"/>
      <c r="H290" s="44"/>
      <c r="I290" s="44"/>
      <c r="J290" s="44"/>
      <c r="K290" s="44"/>
      <c r="L290" s="44"/>
      <c r="M290" s="44"/>
      <c r="N290" s="44"/>
    </row>
    <row r="291" spans="1:14">
      <c r="A291" s="72"/>
      <c r="B291" s="65"/>
      <c r="C291" s="65"/>
      <c r="D291" s="65"/>
      <c r="E291" s="65"/>
      <c r="F291" s="65"/>
      <c r="G291" s="65"/>
      <c r="H291" s="65"/>
      <c r="I291" s="65"/>
      <c r="J291" s="65"/>
      <c r="K291" s="65"/>
      <c r="L291" s="65"/>
      <c r="M291" s="65"/>
      <c r="N291" s="65"/>
    </row>
    <row r="292" spans="1:14">
      <c r="A292" s="72"/>
      <c r="B292" s="44"/>
      <c r="C292" s="65"/>
      <c r="D292" s="65"/>
      <c r="E292" s="65"/>
      <c r="F292" s="65"/>
      <c r="G292" s="65"/>
      <c r="H292" s="65"/>
      <c r="I292" s="65"/>
      <c r="J292" s="65"/>
      <c r="K292" s="65"/>
      <c r="L292" s="65"/>
      <c r="M292" s="65"/>
      <c r="N292" s="65"/>
    </row>
    <row r="293" spans="1:14">
      <c r="A293" s="72"/>
      <c r="B293" s="44"/>
      <c r="C293" s="44"/>
      <c r="D293" s="65"/>
      <c r="E293" s="65"/>
      <c r="F293" s="65"/>
      <c r="G293" s="65"/>
      <c r="H293" s="65"/>
      <c r="I293" s="65"/>
      <c r="J293" s="65"/>
      <c r="K293" s="65"/>
      <c r="L293" s="65"/>
      <c r="M293" s="65"/>
      <c r="N293" s="65"/>
    </row>
    <row r="294" spans="1:14">
      <c r="A294" s="72"/>
      <c r="B294" s="44"/>
      <c r="C294" s="44"/>
      <c r="D294" s="44"/>
      <c r="E294" s="65"/>
      <c r="F294" s="65"/>
      <c r="G294" s="65"/>
      <c r="H294" s="65"/>
      <c r="I294" s="65"/>
      <c r="J294" s="65"/>
      <c r="K294" s="65"/>
      <c r="L294" s="65"/>
      <c r="M294" s="65"/>
      <c r="N294" s="65"/>
    </row>
    <row r="295" spans="1:14">
      <c r="A295" s="72"/>
      <c r="B295" s="44"/>
      <c r="C295" s="44"/>
      <c r="D295" s="44"/>
      <c r="E295" s="44"/>
      <c r="F295" s="65"/>
      <c r="G295" s="65"/>
      <c r="H295" s="65"/>
      <c r="I295" s="65"/>
      <c r="J295" s="65"/>
      <c r="K295" s="65"/>
      <c r="L295" s="65"/>
      <c r="M295" s="65"/>
      <c r="N295" s="65"/>
    </row>
    <row r="296" spans="1:14">
      <c r="A296" s="72"/>
      <c r="B296" s="44"/>
      <c r="C296" s="44"/>
      <c r="D296" s="44"/>
      <c r="E296" s="44"/>
      <c r="F296" s="44"/>
      <c r="G296" s="65"/>
      <c r="H296" s="65"/>
      <c r="I296" s="65"/>
      <c r="J296" s="65"/>
      <c r="K296" s="65"/>
      <c r="L296" s="65"/>
      <c r="M296" s="65"/>
      <c r="N296" s="65"/>
    </row>
    <row r="297" spans="1:14">
      <c r="A297" s="72"/>
      <c r="B297" s="44"/>
      <c r="C297" s="44"/>
      <c r="D297" s="44"/>
      <c r="E297" s="44"/>
      <c r="F297" s="44"/>
      <c r="G297" s="44"/>
      <c r="H297" s="65"/>
      <c r="I297" s="65"/>
      <c r="J297" s="65"/>
      <c r="K297" s="65"/>
      <c r="L297" s="65"/>
      <c r="M297" s="65"/>
      <c r="N297" s="65"/>
    </row>
    <row r="298" spans="1:14">
      <c r="A298" s="72"/>
      <c r="B298" s="44"/>
      <c r="C298" s="44"/>
      <c r="D298" s="44"/>
      <c r="E298" s="44"/>
      <c r="F298" s="44"/>
      <c r="G298" s="44"/>
      <c r="H298" s="44"/>
      <c r="I298" s="65"/>
      <c r="J298" s="65"/>
      <c r="K298" s="65"/>
      <c r="L298" s="65"/>
      <c r="M298" s="65"/>
      <c r="N298" s="65"/>
    </row>
    <row r="299" spans="1:14">
      <c r="A299" s="72"/>
      <c r="B299" s="44"/>
      <c r="C299" s="44"/>
      <c r="D299" s="44"/>
      <c r="E299" s="44"/>
      <c r="F299" s="44"/>
      <c r="G299" s="44"/>
      <c r="H299" s="44"/>
      <c r="I299" s="44"/>
      <c r="J299" s="65"/>
      <c r="K299" s="65"/>
      <c r="L299" s="65"/>
      <c r="M299" s="65"/>
      <c r="N299" s="65"/>
    </row>
    <row r="300" spans="1:14">
      <c r="A300" s="72"/>
      <c r="B300" s="44"/>
      <c r="C300" s="44"/>
      <c r="D300" s="44"/>
      <c r="E300" s="44"/>
      <c r="F300" s="44"/>
      <c r="G300" s="44"/>
      <c r="H300" s="44"/>
      <c r="I300" s="44"/>
      <c r="J300" s="44"/>
      <c r="K300" s="65"/>
      <c r="L300" s="65"/>
      <c r="M300" s="65"/>
      <c r="N300" s="65"/>
    </row>
    <row r="301" spans="1:14">
      <c r="A301" s="72"/>
      <c r="B301" s="44"/>
      <c r="C301" s="44"/>
      <c r="D301" s="44"/>
      <c r="E301" s="44"/>
      <c r="F301" s="44"/>
      <c r="G301" s="44"/>
      <c r="H301" s="44"/>
      <c r="I301" s="44"/>
      <c r="J301" s="44"/>
      <c r="K301" s="44"/>
      <c r="L301" s="65"/>
      <c r="M301" s="65"/>
      <c r="N301" s="65"/>
    </row>
    <row r="302" spans="1:14">
      <c r="A302" s="72"/>
      <c r="B302" s="44"/>
      <c r="C302" s="44"/>
      <c r="D302" s="44"/>
      <c r="E302" s="44"/>
      <c r="F302" s="44"/>
      <c r="G302" s="44"/>
      <c r="H302" s="44"/>
      <c r="I302" s="44"/>
      <c r="J302" s="44"/>
      <c r="K302" s="44"/>
      <c r="L302" s="44"/>
      <c r="M302" s="65"/>
      <c r="N302" s="65"/>
    </row>
    <row r="303" spans="1:14">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3"/>
  <sheetViews>
    <sheetView zoomScale="80" workbookViewId="0"/>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21" t="s">
        <v>240</v>
      </c>
      <c r="G1" s="23"/>
      <c r="H1" s="23"/>
      <c r="I1" s="95" t="s">
        <v>191</v>
      </c>
      <c r="O1" s="34"/>
      <c r="P1" s="106" t="s">
        <v>123</v>
      </c>
      <c r="Q1" s="106"/>
      <c r="R1" s="108"/>
      <c r="S1" s="108"/>
      <c r="T1" s="24"/>
      <c r="U1" s="24"/>
      <c r="V1" s="24"/>
      <c r="W1" s="24"/>
      <c r="Z1" s="24"/>
      <c r="AA1" s="24"/>
      <c r="AB1" s="24"/>
      <c r="AC1" s="24"/>
      <c r="AD1" s="24"/>
      <c r="AJ1" s="24"/>
      <c r="AK1" s="24"/>
      <c r="AL1" s="24"/>
      <c r="AM1" s="24"/>
    </row>
    <row r="2" spans="1:39">
      <c r="A2" s="21" t="s">
        <v>166</v>
      </c>
      <c r="D2" s="91" t="s">
        <v>165</v>
      </c>
      <c r="G2" s="23"/>
      <c r="H2" s="23"/>
      <c r="I2" s="95"/>
      <c r="O2" s="34"/>
      <c r="P2" s="106"/>
      <c r="Q2" s="106"/>
      <c r="R2" s="108"/>
      <c r="S2" s="108"/>
      <c r="T2" s="24"/>
      <c r="U2" s="24"/>
      <c r="V2" s="24"/>
      <c r="W2" s="24"/>
      <c r="Z2" s="24"/>
      <c r="AA2" s="24"/>
      <c r="AB2" s="24"/>
      <c r="AC2" s="24"/>
      <c r="AD2" s="24"/>
      <c r="AJ2" s="24"/>
      <c r="AK2" s="24"/>
      <c r="AL2" s="24"/>
      <c r="AM2" s="24"/>
    </row>
    <row r="3" spans="1:39">
      <c r="A3" s="112" t="s">
        <v>130</v>
      </c>
      <c r="B3" s="165" t="s">
        <v>141</v>
      </c>
      <c r="C3" s="203" t="s">
        <v>155</v>
      </c>
      <c r="G3" s="23"/>
      <c r="H3" s="23"/>
      <c r="I3" s="168" t="s">
        <v>135</v>
      </c>
      <c r="J3" s="144"/>
      <c r="K3" s="144"/>
      <c r="L3" s="169">
        <f>SUM(L5:L16)</f>
        <v>5.7174563365632363</v>
      </c>
      <c r="M3" s="170" t="s">
        <v>142</v>
      </c>
      <c r="N3" s="171"/>
      <c r="O3" s="172">
        <f>SUM(P5:P16)</f>
        <v>-8.0044388711885297</v>
      </c>
      <c r="P3" s="32"/>
      <c r="Q3" s="142"/>
      <c r="R3" s="108"/>
      <c r="S3" s="108"/>
      <c r="T3" s="24"/>
      <c r="U3" s="24"/>
      <c r="V3" s="24"/>
      <c r="W3" s="24"/>
      <c r="Z3" s="24"/>
      <c r="AA3" s="24"/>
      <c r="AB3" s="24"/>
      <c r="AC3" s="24"/>
      <c r="AD3" s="24"/>
      <c r="AJ3" s="24"/>
      <c r="AK3" s="24"/>
      <c r="AL3" s="24"/>
      <c r="AM3" s="24"/>
    </row>
    <row r="4" spans="1:39">
      <c r="A4" s="112">
        <v>1</v>
      </c>
      <c r="B4" s="166">
        <f>0.1</f>
        <v>0.1</v>
      </c>
      <c r="C4" s="199">
        <f t="shared" ref="C4:C15" si="0">(B4-B$26)*B$23</f>
        <v>1.2500000000000001E-2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c r="A5" s="112">
        <f t="shared" ref="A5:A15" si="1">1+A4</f>
        <v>2</v>
      </c>
      <c r="B5" s="166">
        <f t="shared" ref="B5:B15" si="2">B4</f>
        <v>0.1</v>
      </c>
      <c r="C5" s="199">
        <f t="shared" si="0"/>
        <v>1.2500000000000001E-2</v>
      </c>
      <c r="G5" s="23"/>
      <c r="H5" s="23"/>
      <c r="I5" s="176">
        <v>1</v>
      </c>
      <c r="J5" s="177">
        <f t="shared" ref="J5:J16" si="3">((B4-B$26)*B$23-B$29-B$30/10000)*B$28</f>
        <v>1.7500000000000002</v>
      </c>
      <c r="K5" s="177">
        <f t="shared" ref="K5:K16" si="4">J5-(B$25)*B$23*B$28</f>
        <v>0.50000000000000022</v>
      </c>
      <c r="L5" s="178">
        <f t="shared" ref="L5:L16" si="5">K5/(1+B$24*B$23)^I5</f>
        <v>0.49627791563275453</v>
      </c>
      <c r="M5" s="179">
        <f t="shared" ref="M5:M16" si="6">I5</f>
        <v>1</v>
      </c>
      <c r="N5" s="180">
        <f t="shared" ref="N5:N16" si="7">(B$29-(B4-B$26)*B$23-B$30/10000)*B$28</f>
        <v>-1.9500000000000004</v>
      </c>
      <c r="O5" s="177">
        <f t="shared" ref="O5:O16" si="8">N5+(B$25)*B$23*B$28</f>
        <v>-0.7000000000000004</v>
      </c>
      <c r="P5" s="178">
        <f t="shared" ref="P5:P16" si="9">O5/(1+B$24*B$23)^M5</f>
        <v>-0.69478908188585642</v>
      </c>
      <c r="Q5" s="106"/>
      <c r="R5" s="108"/>
      <c r="S5" s="108"/>
      <c r="T5" s="24"/>
      <c r="U5" s="24"/>
      <c r="V5" s="24"/>
      <c r="W5" s="24"/>
      <c r="Z5" s="24"/>
      <c r="AA5" s="24"/>
      <c r="AB5" s="24"/>
      <c r="AC5" s="24"/>
      <c r="AD5" s="24"/>
      <c r="AJ5" s="24"/>
      <c r="AK5" s="24"/>
      <c r="AL5" s="24"/>
      <c r="AM5" s="24"/>
    </row>
    <row r="6" spans="1:39">
      <c r="A6" s="112">
        <f t="shared" si="1"/>
        <v>3</v>
      </c>
      <c r="B6" s="166">
        <f t="shared" si="2"/>
        <v>0.1</v>
      </c>
      <c r="C6" s="199">
        <f t="shared" si="0"/>
        <v>1.2500000000000001E-2</v>
      </c>
      <c r="G6" s="23"/>
      <c r="H6" s="23"/>
      <c r="I6" s="176">
        <v>2</v>
      </c>
      <c r="J6" s="177">
        <f t="shared" si="3"/>
        <v>1.7500000000000002</v>
      </c>
      <c r="K6" s="177">
        <f t="shared" si="4"/>
        <v>0.50000000000000022</v>
      </c>
      <c r="L6" s="178">
        <f t="shared" si="5"/>
        <v>0.49258353908958258</v>
      </c>
      <c r="M6" s="179">
        <f t="shared" si="6"/>
        <v>2</v>
      </c>
      <c r="N6" s="180">
        <f t="shared" si="7"/>
        <v>-1.9500000000000004</v>
      </c>
      <c r="O6" s="177">
        <f t="shared" si="8"/>
        <v>-0.7000000000000004</v>
      </c>
      <c r="P6" s="178">
        <f t="shared" si="9"/>
        <v>-0.68961695472541573</v>
      </c>
      <c r="Q6" s="106"/>
      <c r="R6" s="108"/>
      <c r="S6" s="108"/>
      <c r="T6" s="24"/>
      <c r="U6" s="24"/>
      <c r="V6" s="24"/>
      <c r="W6" s="24"/>
      <c r="Z6" s="24"/>
      <c r="AA6" s="24"/>
      <c r="AB6" s="24"/>
      <c r="AC6" s="24"/>
      <c r="AD6" s="24"/>
      <c r="AJ6" s="24"/>
      <c r="AK6" s="24"/>
      <c r="AL6" s="24"/>
      <c r="AM6" s="24"/>
    </row>
    <row r="7" spans="1:39">
      <c r="A7" s="112">
        <f t="shared" si="1"/>
        <v>4</v>
      </c>
      <c r="B7" s="166">
        <f t="shared" si="2"/>
        <v>0.1</v>
      </c>
      <c r="C7" s="199">
        <f t="shared" si="0"/>
        <v>1.2500000000000001E-2</v>
      </c>
      <c r="G7" s="23"/>
      <c r="H7" s="23"/>
      <c r="I7" s="176">
        <v>3</v>
      </c>
      <c r="J7" s="177">
        <f t="shared" si="3"/>
        <v>1.7500000000000002</v>
      </c>
      <c r="K7" s="177">
        <f t="shared" si="4"/>
        <v>0.50000000000000022</v>
      </c>
      <c r="L7" s="178">
        <f t="shared" si="5"/>
        <v>0.48891666410876683</v>
      </c>
      <c r="M7" s="179">
        <f t="shared" si="6"/>
        <v>3</v>
      </c>
      <c r="N7" s="180">
        <f t="shared" si="7"/>
        <v>-1.9500000000000004</v>
      </c>
      <c r="O7" s="177">
        <f t="shared" si="8"/>
        <v>-0.7000000000000004</v>
      </c>
      <c r="P7" s="178">
        <f t="shared" si="9"/>
        <v>-0.68448332975227366</v>
      </c>
      <c r="Q7" s="106"/>
      <c r="R7" s="108"/>
      <c r="S7" s="108"/>
      <c r="T7" s="24"/>
      <c r="U7" s="24"/>
      <c r="V7" s="24"/>
      <c r="W7" s="24"/>
      <c r="Z7" s="24"/>
      <c r="AA7" s="24"/>
      <c r="AB7" s="24"/>
      <c r="AC7" s="24"/>
      <c r="AD7" s="24"/>
      <c r="AJ7" s="24"/>
      <c r="AK7" s="24"/>
      <c r="AL7" s="24"/>
      <c r="AM7" s="24"/>
    </row>
    <row r="8" spans="1:39">
      <c r="A8" s="112">
        <f t="shared" si="1"/>
        <v>5</v>
      </c>
      <c r="B8" s="166">
        <f t="shared" si="2"/>
        <v>0.1</v>
      </c>
      <c r="C8" s="199">
        <f t="shared" si="0"/>
        <v>1.2500000000000001E-2</v>
      </c>
      <c r="G8" s="23"/>
      <c r="H8" s="23"/>
      <c r="I8" s="176">
        <v>4</v>
      </c>
      <c r="J8" s="177">
        <f t="shared" si="3"/>
        <v>1.7500000000000002</v>
      </c>
      <c r="K8" s="177">
        <f t="shared" si="4"/>
        <v>0.50000000000000022</v>
      </c>
      <c r="L8" s="178">
        <f t="shared" si="5"/>
        <v>0.48527708596403651</v>
      </c>
      <c r="M8" s="179">
        <f t="shared" si="6"/>
        <v>4</v>
      </c>
      <c r="N8" s="180">
        <f t="shared" si="7"/>
        <v>-1.9500000000000004</v>
      </c>
      <c r="O8" s="177">
        <f t="shared" si="8"/>
        <v>-0.7000000000000004</v>
      </c>
      <c r="P8" s="178">
        <f t="shared" si="9"/>
        <v>-0.67938792034965112</v>
      </c>
      <c r="Q8" s="106"/>
      <c r="R8" s="108"/>
      <c r="S8" s="108"/>
      <c r="T8" s="24"/>
      <c r="U8" s="24"/>
      <c r="V8" s="24"/>
      <c r="W8" s="24"/>
      <c r="Z8" s="24"/>
      <c r="AA8" s="24"/>
      <c r="AB8" s="24"/>
      <c r="AC8" s="24"/>
      <c r="AD8" s="24"/>
      <c r="AJ8" s="24"/>
      <c r="AK8" s="24"/>
      <c r="AL8" s="24"/>
      <c r="AM8" s="24"/>
    </row>
    <row r="9" spans="1:39">
      <c r="A9" s="112">
        <f t="shared" si="1"/>
        <v>6</v>
      </c>
      <c r="B9" s="166">
        <f t="shared" si="2"/>
        <v>0.1</v>
      </c>
      <c r="C9" s="199">
        <f t="shared" si="0"/>
        <v>1.2500000000000001E-2</v>
      </c>
      <c r="G9" s="23"/>
      <c r="H9" s="23"/>
      <c r="I9" s="176">
        <v>5</v>
      </c>
      <c r="J9" s="177">
        <f t="shared" si="3"/>
        <v>1.7500000000000002</v>
      </c>
      <c r="K9" s="177">
        <f t="shared" si="4"/>
        <v>0.50000000000000022</v>
      </c>
      <c r="L9" s="178">
        <f t="shared" si="5"/>
        <v>0.481664601453138</v>
      </c>
      <c r="M9" s="179">
        <f t="shared" si="6"/>
        <v>5</v>
      </c>
      <c r="N9" s="180">
        <f t="shared" si="7"/>
        <v>-1.9500000000000004</v>
      </c>
      <c r="O9" s="177">
        <f t="shared" si="8"/>
        <v>-0.7000000000000004</v>
      </c>
      <c r="P9" s="178">
        <f t="shared" si="9"/>
        <v>-0.6743304420343933</v>
      </c>
      <c r="Q9" s="106"/>
      <c r="R9" s="108"/>
      <c r="S9" s="108"/>
      <c r="T9" s="24"/>
      <c r="U9" s="24"/>
      <c r="V9" s="24"/>
      <c r="W9" s="24"/>
      <c r="Z9" s="24"/>
      <c r="AA9" s="24"/>
      <c r="AB9" s="24"/>
      <c r="AC9" s="24"/>
      <c r="AD9" s="24"/>
      <c r="AJ9" s="24"/>
      <c r="AK9" s="24"/>
      <c r="AL9" s="24"/>
      <c r="AM9" s="24"/>
    </row>
    <row r="10" spans="1:39">
      <c r="A10" s="112">
        <f t="shared" si="1"/>
        <v>7</v>
      </c>
      <c r="B10" s="166">
        <f t="shared" si="2"/>
        <v>0.1</v>
      </c>
      <c r="C10" s="199">
        <f t="shared" si="0"/>
        <v>1.2500000000000001E-2</v>
      </c>
      <c r="G10" s="23"/>
      <c r="H10" s="23"/>
      <c r="I10" s="176">
        <v>6</v>
      </c>
      <c r="J10" s="177">
        <f t="shared" si="3"/>
        <v>1.7500000000000002</v>
      </c>
      <c r="K10" s="177">
        <f t="shared" si="4"/>
        <v>0.50000000000000022</v>
      </c>
      <c r="L10" s="178">
        <f t="shared" si="5"/>
        <v>0.47807900888648919</v>
      </c>
      <c r="M10" s="179">
        <f t="shared" si="6"/>
        <v>6</v>
      </c>
      <c r="N10" s="180">
        <f t="shared" si="7"/>
        <v>-1.9500000000000004</v>
      </c>
      <c r="O10" s="177">
        <f t="shared" si="8"/>
        <v>-0.7000000000000004</v>
      </c>
      <c r="P10" s="178">
        <f t="shared" si="9"/>
        <v>-0.66931061244108492</v>
      </c>
      <c r="Q10" s="106"/>
      <c r="R10" s="108"/>
      <c r="S10" s="108"/>
      <c r="T10" s="24"/>
      <c r="U10" s="24"/>
      <c r="V10" s="24"/>
      <c r="W10" s="24"/>
      <c r="Z10" s="24"/>
      <c r="AA10" s="24"/>
      <c r="AB10" s="24"/>
      <c r="AC10" s="24"/>
      <c r="AD10" s="24"/>
      <c r="AJ10" s="24"/>
      <c r="AK10" s="24"/>
      <c r="AL10" s="24"/>
      <c r="AM10" s="24"/>
    </row>
    <row r="11" spans="1:39">
      <c r="A11" s="112">
        <f t="shared" si="1"/>
        <v>8</v>
      </c>
      <c r="B11" s="166">
        <f t="shared" si="2"/>
        <v>0.1</v>
      </c>
      <c r="C11" s="199">
        <f t="shared" si="0"/>
        <v>1.2500000000000001E-2</v>
      </c>
      <c r="G11" s="23"/>
      <c r="H11" s="23"/>
      <c r="I11" s="176">
        <v>7</v>
      </c>
      <c r="J11" s="177">
        <f t="shared" si="3"/>
        <v>1.7500000000000002</v>
      </c>
      <c r="K11" s="177">
        <f t="shared" si="4"/>
        <v>0.50000000000000022</v>
      </c>
      <c r="L11" s="178">
        <f t="shared" si="5"/>
        <v>0.47452010807591971</v>
      </c>
      <c r="M11" s="179">
        <f t="shared" si="6"/>
        <v>7</v>
      </c>
      <c r="N11" s="180">
        <f t="shared" si="7"/>
        <v>-1.9500000000000004</v>
      </c>
      <c r="O11" s="177">
        <f t="shared" si="8"/>
        <v>-0.7000000000000004</v>
      </c>
      <c r="P11" s="178">
        <f t="shared" si="9"/>
        <v>-0.66432815130628775</v>
      </c>
      <c r="Q11" s="106"/>
      <c r="R11" s="108"/>
      <c r="S11" s="108"/>
      <c r="T11" s="24"/>
      <c r="U11" s="24"/>
      <c r="V11" s="24"/>
      <c r="W11" s="24"/>
      <c r="Z11" s="24"/>
      <c r="AA11" s="24"/>
      <c r="AB11" s="24"/>
      <c r="AC11" s="24"/>
      <c r="AD11" s="24"/>
      <c r="AJ11" s="24"/>
      <c r="AK11" s="24"/>
      <c r="AL11" s="24"/>
      <c r="AM11" s="24"/>
    </row>
    <row r="12" spans="1:39">
      <c r="A12" s="112">
        <f t="shared" si="1"/>
        <v>9</v>
      </c>
      <c r="B12" s="166">
        <f t="shared" si="2"/>
        <v>0.1</v>
      </c>
      <c r="C12" s="199">
        <f t="shared" si="0"/>
        <v>1.2500000000000001E-2</v>
      </c>
      <c r="G12" s="23"/>
      <c r="H12" s="23"/>
      <c r="I12" s="176">
        <v>8</v>
      </c>
      <c r="J12" s="177">
        <f t="shared" si="3"/>
        <v>1.7500000000000002</v>
      </c>
      <c r="K12" s="177">
        <f t="shared" si="4"/>
        <v>0.50000000000000022</v>
      </c>
      <c r="L12" s="178">
        <f t="shared" si="5"/>
        <v>0.47098770032349352</v>
      </c>
      <c r="M12" s="179">
        <f t="shared" si="6"/>
        <v>8</v>
      </c>
      <c r="N12" s="180">
        <f t="shared" si="7"/>
        <v>-1.9500000000000004</v>
      </c>
      <c r="O12" s="177">
        <f t="shared" si="8"/>
        <v>-0.7000000000000004</v>
      </c>
      <c r="P12" s="178">
        <f t="shared" si="9"/>
        <v>-0.659382780452891</v>
      </c>
      <c r="Q12" s="106"/>
      <c r="R12" s="108"/>
      <c r="S12" s="108"/>
      <c r="T12" s="24"/>
      <c r="U12" s="24"/>
      <c r="V12" s="24"/>
      <c r="W12" s="24"/>
      <c r="Z12" s="24"/>
      <c r="AA12" s="24"/>
      <c r="AB12" s="24"/>
      <c r="AC12" s="24"/>
      <c r="AD12" s="24"/>
      <c r="AJ12" s="24"/>
      <c r="AK12" s="24"/>
      <c r="AL12" s="24"/>
      <c r="AM12" s="24"/>
    </row>
    <row r="13" spans="1:39">
      <c r="A13" s="112">
        <f t="shared" si="1"/>
        <v>10</v>
      </c>
      <c r="B13" s="166">
        <f t="shared" si="2"/>
        <v>0.1</v>
      </c>
      <c r="C13" s="199">
        <f t="shared" si="0"/>
        <v>1.2500000000000001E-2</v>
      </c>
      <c r="G13" s="23"/>
      <c r="H13" s="23"/>
      <c r="I13" s="176">
        <v>9</v>
      </c>
      <c r="J13" s="177">
        <f t="shared" si="3"/>
        <v>1.7500000000000002</v>
      </c>
      <c r="K13" s="177">
        <f t="shared" si="4"/>
        <v>0.50000000000000022</v>
      </c>
      <c r="L13" s="178">
        <f t="shared" si="5"/>
        <v>0.46748158841041543</v>
      </c>
      <c r="M13" s="179">
        <f t="shared" si="6"/>
        <v>9</v>
      </c>
      <c r="N13" s="180">
        <f t="shared" si="7"/>
        <v>-1.9500000000000004</v>
      </c>
      <c r="O13" s="177">
        <f t="shared" si="8"/>
        <v>-0.7000000000000004</v>
      </c>
      <c r="P13" s="178">
        <f t="shared" si="9"/>
        <v>-0.65447422377458164</v>
      </c>
      <c r="Q13" s="106"/>
      <c r="R13" s="108"/>
      <c r="S13" s="108"/>
      <c r="T13" s="24"/>
      <c r="U13" s="24"/>
      <c r="V13" s="24"/>
      <c r="W13" s="24"/>
      <c r="Z13" s="24"/>
      <c r="AA13" s="24"/>
      <c r="AB13" s="24"/>
      <c r="AC13" s="24"/>
      <c r="AD13" s="24"/>
      <c r="AJ13" s="24"/>
      <c r="AK13" s="24"/>
      <c r="AL13" s="24"/>
      <c r="AM13" s="24"/>
    </row>
    <row r="14" spans="1:39">
      <c r="A14" s="112">
        <f t="shared" si="1"/>
        <v>11</v>
      </c>
      <c r="B14" s="166">
        <f t="shared" si="2"/>
        <v>0.1</v>
      </c>
      <c r="C14" s="199">
        <f t="shared" si="0"/>
        <v>1.2500000000000001E-2</v>
      </c>
      <c r="G14" s="23"/>
      <c r="H14" s="23"/>
      <c r="I14" s="176">
        <v>10</v>
      </c>
      <c r="J14" s="177">
        <f t="shared" si="3"/>
        <v>1.7500000000000002</v>
      </c>
      <c r="K14" s="177">
        <f t="shared" si="4"/>
        <v>0.50000000000000022</v>
      </c>
      <c r="L14" s="178">
        <f t="shared" si="5"/>
        <v>0.4640015765860202</v>
      </c>
      <c r="M14" s="179">
        <f t="shared" si="6"/>
        <v>10</v>
      </c>
      <c r="N14" s="180">
        <f t="shared" si="7"/>
        <v>-1.9500000000000004</v>
      </c>
      <c r="O14" s="177">
        <f t="shared" si="8"/>
        <v>-0.7000000000000004</v>
      </c>
      <c r="P14" s="178">
        <f t="shared" si="9"/>
        <v>-0.64960220722042838</v>
      </c>
      <c r="Q14" s="106"/>
      <c r="R14" s="108"/>
      <c r="S14" s="108"/>
      <c r="T14" s="24"/>
      <c r="U14" s="24"/>
      <c r="V14" s="24"/>
      <c r="W14" s="24"/>
      <c r="Z14" s="24"/>
      <c r="AA14" s="24"/>
      <c r="AB14" s="24"/>
      <c r="AC14" s="24"/>
      <c r="AD14" s="24"/>
      <c r="AJ14" s="24"/>
      <c r="AK14" s="24"/>
      <c r="AL14" s="24"/>
      <c r="AM14" s="24"/>
    </row>
    <row r="15" spans="1:39">
      <c r="A15" s="112">
        <f t="shared" si="1"/>
        <v>12</v>
      </c>
      <c r="B15" s="166">
        <f t="shared" si="2"/>
        <v>0.1</v>
      </c>
      <c r="C15" s="199">
        <f t="shared" si="0"/>
        <v>1.2500000000000001E-2</v>
      </c>
      <c r="G15" s="23"/>
      <c r="H15" s="23"/>
      <c r="I15" s="176">
        <v>11</v>
      </c>
      <c r="J15" s="177">
        <f t="shared" si="3"/>
        <v>1.7500000000000002</v>
      </c>
      <c r="K15" s="177">
        <f t="shared" si="4"/>
        <v>0.50000000000000022</v>
      </c>
      <c r="L15" s="178">
        <f t="shared" si="5"/>
        <v>0.46054747055684381</v>
      </c>
      <c r="M15" s="179">
        <f t="shared" si="6"/>
        <v>11</v>
      </c>
      <c r="N15" s="180">
        <f t="shared" si="7"/>
        <v>-1.9500000000000004</v>
      </c>
      <c r="O15" s="177">
        <f t="shared" si="8"/>
        <v>-0.7000000000000004</v>
      </c>
      <c r="P15" s="178">
        <f t="shared" si="9"/>
        <v>-0.64476645877958139</v>
      </c>
      <c r="Q15" s="106"/>
      <c r="R15" s="108"/>
      <c r="S15" s="108"/>
      <c r="T15" s="24"/>
      <c r="U15" s="24"/>
      <c r="V15" s="24"/>
      <c r="W15" s="24"/>
      <c r="Z15" s="24"/>
      <c r="AA15" s="24"/>
      <c r="AB15" s="24"/>
      <c r="AC15" s="24"/>
      <c r="AD15" s="24"/>
      <c r="AJ15" s="24"/>
      <c r="AK15" s="24"/>
      <c r="AL15" s="24"/>
      <c r="AM15" s="24"/>
    </row>
    <row r="16" spans="1:39" ht="16.2" thickBot="1">
      <c r="A16" s="112"/>
      <c r="B16" s="167"/>
      <c r="C16" s="115"/>
      <c r="G16" s="23"/>
      <c r="H16" s="23"/>
      <c r="I16" s="181">
        <v>12</v>
      </c>
      <c r="J16" s="177">
        <f t="shared" si="3"/>
        <v>1.7500000000000002</v>
      </c>
      <c r="K16" s="177">
        <f t="shared" si="4"/>
        <v>0.50000000000000022</v>
      </c>
      <c r="L16" s="178">
        <f t="shared" si="5"/>
        <v>0.4571190774757754</v>
      </c>
      <c r="M16" s="144">
        <f t="shared" si="6"/>
        <v>12</v>
      </c>
      <c r="N16" s="180">
        <f t="shared" si="7"/>
        <v>-1.9500000000000004</v>
      </c>
      <c r="O16" s="177">
        <f t="shared" si="8"/>
        <v>-0.7000000000000004</v>
      </c>
      <c r="P16" s="178">
        <f t="shared" si="9"/>
        <v>-0.63996670846608572</v>
      </c>
      <c r="Q16" s="106"/>
      <c r="R16" s="108"/>
      <c r="S16" s="108"/>
      <c r="T16" s="24"/>
      <c r="U16" s="24"/>
      <c r="V16" s="24"/>
      <c r="W16" s="24"/>
      <c r="Z16" s="24"/>
      <c r="AA16" s="24"/>
      <c r="AB16" s="24"/>
      <c r="AC16" s="24"/>
      <c r="AD16" s="24"/>
      <c r="AJ16" s="24"/>
      <c r="AK16" s="24"/>
      <c r="AL16" s="24"/>
      <c r="AM16" s="24"/>
    </row>
    <row r="17" spans="1:39">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39">
      <c r="A18" s="114"/>
      <c r="B18" s="190" t="s">
        <v>152</v>
      </c>
      <c r="C18" s="164" t="s">
        <v>153</v>
      </c>
      <c r="D18" s="32"/>
      <c r="E18" s="32"/>
      <c r="F18" s="32"/>
      <c r="G18" s="33"/>
      <c r="H18" s="36"/>
      <c r="I18" s="186" t="s">
        <v>121</v>
      </c>
      <c r="J18" s="187">
        <f>((-B26*B23)-B29-B30/10000)*B28*(1-1/(1+B24*B23)^12)/(B24*B23)+B28-B28/(1+B24*B23)^12</f>
        <v>0</v>
      </c>
      <c r="K18" s="119"/>
      <c r="L18" s="119"/>
      <c r="M18" s="118" t="s">
        <v>122</v>
      </c>
      <c r="N18" s="140">
        <f>(B29+(B26*B23)-B30/10000)*B28*(1-1/(1+B24*B23)^12)/(B24*B23)-B28+B28/(1+B24*B23)^12</f>
        <v>-2.2869825346253236</v>
      </c>
      <c r="O18" s="188"/>
      <c r="P18" s="189"/>
      <c r="Q18" s="106"/>
      <c r="R18" s="108"/>
      <c r="S18" s="108"/>
      <c r="T18" s="24"/>
      <c r="U18" s="24"/>
      <c r="V18" s="24"/>
      <c r="W18" s="24"/>
      <c r="Z18" s="24"/>
      <c r="AA18" s="24"/>
      <c r="AB18" s="24"/>
      <c r="AC18" s="24"/>
      <c r="AD18" s="24"/>
      <c r="AJ18" s="24"/>
      <c r="AK18" s="24"/>
      <c r="AL18" s="24"/>
      <c r="AM18" s="24"/>
    </row>
    <row r="19" spans="1:39">
      <c r="A19" s="114" t="s">
        <v>139</v>
      </c>
      <c r="B19" s="139">
        <f>L3</f>
        <v>5.7174563365632363</v>
      </c>
      <c r="C19" s="139">
        <f>O3</f>
        <v>-8.0044388711885297</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39">
      <c r="A20" s="114" t="s">
        <v>140</v>
      </c>
      <c r="B20" s="143">
        <f>((-B26*B23)-B29-B30/10000)*B28*(1-1/(1+B24*B23)^12)/(B24*B23)+B28-B28/(1+B24*B23)^12</f>
        <v>0</v>
      </c>
      <c r="C20" s="139">
        <f>N18</f>
        <v>-2.2869825346253236</v>
      </c>
      <c r="D20" s="213" t="s">
        <v>162</v>
      </c>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6.2" thickBot="1">
      <c r="A21" s="147" t="s">
        <v>144</v>
      </c>
      <c r="B21" s="198">
        <f>AVERAGE(J5:J16)</f>
        <v>1.7500000000000002</v>
      </c>
      <c r="C21" s="198">
        <f>AVERAGE(N5:N16)</f>
        <v>-1.9500000000000002</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39">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39">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39">
      <c r="A24" s="31" t="s">
        <v>76</v>
      </c>
      <c r="B24" s="150">
        <v>0.03</v>
      </c>
      <c r="C24" s="91" t="s">
        <v>236</v>
      </c>
      <c r="D24" s="141"/>
      <c r="G24" s="269">
        <f>B24+B25</f>
        <v>0.08</v>
      </c>
      <c r="H24" s="227" t="s">
        <v>237</v>
      </c>
      <c r="I24" s="23"/>
      <c r="J24" s="24"/>
      <c r="O24" s="34"/>
      <c r="P24" s="106"/>
      <c r="Q24" s="106"/>
      <c r="R24" s="108"/>
      <c r="S24" s="108"/>
      <c r="T24" s="24"/>
      <c r="U24" s="24"/>
      <c r="V24" s="24"/>
      <c r="W24" s="24"/>
      <c r="Z24" s="24"/>
      <c r="AA24" s="24"/>
      <c r="AB24" s="24"/>
      <c r="AC24" s="24"/>
      <c r="AD24" s="24"/>
      <c r="AJ24" s="24"/>
      <c r="AK24" s="24"/>
      <c r="AL24" s="24"/>
      <c r="AM24" s="24"/>
    </row>
    <row r="25" spans="1:39" ht="16.2" thickBot="1">
      <c r="A25" s="89" t="s">
        <v>158</v>
      </c>
      <c r="B25" s="150">
        <f>0.05</f>
        <v>0.05</v>
      </c>
      <c r="C25" s="227" t="s">
        <v>226</v>
      </c>
      <c r="D25" s="141"/>
      <c r="I25" s="23"/>
      <c r="J25" s="24"/>
      <c r="O25" s="34"/>
      <c r="P25" s="106"/>
      <c r="Q25" s="106"/>
      <c r="R25" s="108"/>
      <c r="S25" s="108"/>
      <c r="T25" s="24"/>
      <c r="U25" s="24"/>
      <c r="V25" s="24"/>
      <c r="W25" s="24"/>
      <c r="Z25" s="24"/>
      <c r="AA25" s="24"/>
      <c r="AB25" s="24"/>
      <c r="AC25" s="24"/>
      <c r="AD25" s="24"/>
      <c r="AJ25" s="24"/>
      <c r="AK25" s="24"/>
      <c r="AL25" s="24"/>
      <c r="AM25" s="24"/>
    </row>
    <row r="26" spans="1:39" ht="16.2" thickBot="1">
      <c r="A26" s="89" t="s">
        <v>102</v>
      </c>
      <c r="B26" s="150">
        <f>0.05</f>
        <v>0.05</v>
      </c>
      <c r="C26" s="200" t="s">
        <v>154</v>
      </c>
      <c r="D26" s="201"/>
      <c r="E26" s="202">
        <f>(AVERAGE(B4:B15)-B26)*B23</f>
        <v>1.2499999999999997E-2</v>
      </c>
      <c r="I26" s="23"/>
      <c r="J26" s="24"/>
      <c r="O26" s="34"/>
      <c r="P26" s="106"/>
      <c r="Q26" s="106"/>
      <c r="R26" s="108"/>
      <c r="S26" s="108"/>
      <c r="T26" s="24"/>
      <c r="U26" s="24"/>
      <c r="V26" s="24"/>
      <c r="W26" s="24"/>
      <c r="Z26" s="24"/>
      <c r="AA26" s="24"/>
      <c r="AB26" s="24"/>
      <c r="AC26" s="24"/>
      <c r="AD26" s="24"/>
      <c r="AJ26" s="24"/>
      <c r="AK26" s="24"/>
      <c r="AL26" s="24"/>
      <c r="AM26" s="24"/>
    </row>
    <row r="27" spans="1:39">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2" thickBot="1">
      <c r="A29" s="153" t="s">
        <v>104</v>
      </c>
      <c r="B29" s="154">
        <f>(AVERAGE(B4:B15)-B26)*B23-(AVERAGE(B4:B15)-B24)*B23-B30/10000</f>
        <v>-6.000000000000001E-3</v>
      </c>
      <c r="C29" s="110" t="s">
        <v>163</v>
      </c>
      <c r="I29" s="23"/>
      <c r="O29" s="34"/>
      <c r="P29" s="34"/>
      <c r="Q29" s="34"/>
      <c r="R29" s="34"/>
      <c r="S29" s="34"/>
      <c r="T29" s="24"/>
      <c r="U29" s="24"/>
      <c r="V29" s="24"/>
      <c r="W29" s="24"/>
      <c r="Z29" s="24"/>
      <c r="AA29" s="24"/>
      <c r="AB29" s="24"/>
      <c r="AC29" s="24"/>
      <c r="AD29" s="24"/>
      <c r="AJ29" s="24"/>
      <c r="AK29" s="24"/>
      <c r="AL29" s="24"/>
      <c r="AM29" s="24"/>
    </row>
    <row r="30" spans="1:39">
      <c r="A30" s="204" t="s">
        <v>106</v>
      </c>
      <c r="B30" s="205">
        <f>10</f>
        <v>10</v>
      </c>
      <c r="C30" s="214" t="s">
        <v>164</v>
      </c>
      <c r="I30" s="23"/>
      <c r="O30" s="34"/>
      <c r="P30" s="34"/>
      <c r="Q30" s="34"/>
      <c r="R30" s="34"/>
      <c r="S30" s="34"/>
      <c r="T30" s="24"/>
      <c r="U30" s="24"/>
      <c r="V30" s="24"/>
      <c r="W30" s="24"/>
      <c r="Z30" s="24"/>
      <c r="AA30" s="24"/>
      <c r="AB30" s="24"/>
      <c r="AC30" s="24"/>
      <c r="AD30" s="24"/>
      <c r="AJ30" s="24"/>
      <c r="AK30" s="24"/>
      <c r="AL30" s="24"/>
      <c r="AM30" s="24"/>
    </row>
    <row r="31" spans="1:39">
      <c r="A31" s="92"/>
      <c r="B31" s="24"/>
      <c r="C31" s="24"/>
      <c r="D31" s="24"/>
      <c r="E31" s="24"/>
      <c r="F31" s="24"/>
      <c r="G31" s="24"/>
      <c r="H31" s="24"/>
      <c r="I31" s="24"/>
      <c r="J31" s="24"/>
      <c r="K31" s="24"/>
      <c r="L31" s="24"/>
      <c r="M31" s="24"/>
      <c r="N31" s="24"/>
      <c r="O31" s="24"/>
      <c r="T31" s="24"/>
      <c r="U31" s="24"/>
      <c r="V31" s="24"/>
      <c r="W31" s="24"/>
      <c r="Z31" s="24"/>
      <c r="AA31" s="24"/>
      <c r="AB31" s="24"/>
      <c r="AC31" s="24"/>
      <c r="AD31" s="24"/>
      <c r="AE31" s="37"/>
      <c r="AF31" s="37"/>
      <c r="AG31" s="37"/>
      <c r="AH31" s="37"/>
      <c r="AI31" s="37"/>
      <c r="AJ31" s="24"/>
      <c r="AK31" s="24"/>
      <c r="AL31" s="24"/>
      <c r="AM31" s="24"/>
    </row>
    <row r="32" spans="1:39">
      <c r="A32" s="92"/>
      <c r="B32" s="23"/>
      <c r="C32" s="23"/>
      <c r="D32" s="23"/>
      <c r="E32" s="23"/>
      <c r="F32" s="23"/>
      <c r="G32" s="23"/>
      <c r="H32" s="23"/>
      <c r="I32" s="23"/>
      <c r="J32" s="23"/>
      <c r="K32" s="23"/>
      <c r="L32" s="23"/>
      <c r="M32" s="23"/>
      <c r="N32" s="23"/>
      <c r="O32" s="24"/>
      <c r="T32" s="24"/>
      <c r="U32" s="24"/>
      <c r="V32" s="24"/>
      <c r="W32" s="24"/>
      <c r="Z32" s="24"/>
      <c r="AA32" s="24"/>
      <c r="AB32" s="24"/>
      <c r="AC32" s="24"/>
      <c r="AD32" s="24"/>
      <c r="AE32" s="37"/>
      <c r="AF32" s="37"/>
      <c r="AG32" s="37"/>
      <c r="AH32" s="37"/>
      <c r="AI32" s="37"/>
      <c r="AJ32" s="24"/>
      <c r="AK32" s="24"/>
      <c r="AL32" s="24"/>
      <c r="AM32" s="24"/>
    </row>
    <row r="33" spans="1:43" s="37" customFormat="1">
      <c r="A33" s="206"/>
      <c r="B33" s="24"/>
      <c r="C33" s="24"/>
      <c r="D33" s="24"/>
      <c r="E33" s="23"/>
      <c r="F33" s="23"/>
      <c r="G33" s="24"/>
      <c r="H33" s="24"/>
      <c r="I33" s="24"/>
      <c r="J33" s="24"/>
      <c r="K33" s="24"/>
      <c r="L33" s="24"/>
      <c r="M33" s="24"/>
      <c r="N33" s="24"/>
      <c r="O33" s="24"/>
      <c r="P33" s="24"/>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92"/>
      <c r="B34" s="23"/>
      <c r="C34" s="23"/>
      <c r="D34" s="23"/>
      <c r="E34" s="23"/>
      <c r="F34" s="23"/>
      <c r="G34" s="23"/>
      <c r="H34" s="23"/>
      <c r="I34" s="23"/>
      <c r="J34" s="23"/>
      <c r="K34" s="23"/>
      <c r="L34" s="23"/>
      <c r="M34" s="23"/>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c r="A35" s="24"/>
      <c r="B35" s="23"/>
      <c r="C35" s="23"/>
      <c r="D35" s="23"/>
      <c r="E35" s="23"/>
      <c r="F35" s="23"/>
      <c r="G35" s="23"/>
      <c r="H35" s="23"/>
      <c r="I35" s="23"/>
      <c r="J35" s="23"/>
      <c r="K35" s="23"/>
      <c r="L35" s="23"/>
      <c r="M35" s="23"/>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24"/>
      <c r="B36" s="23"/>
      <c r="C36" s="23"/>
      <c r="D36" s="23"/>
      <c r="E36" s="23"/>
      <c r="F36" s="23"/>
      <c r="G36" s="23"/>
      <c r="H36" s="23"/>
      <c r="I36" s="23"/>
      <c r="J36" s="23"/>
      <c r="K36" s="23"/>
      <c r="L36" s="23"/>
      <c r="M36" s="23"/>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24"/>
      <c r="B37" s="23"/>
      <c r="C37" s="23"/>
      <c r="D37" s="23"/>
      <c r="E37" s="23"/>
      <c r="F37" s="23"/>
      <c r="G37" s="23"/>
      <c r="H37" s="23"/>
      <c r="I37" s="23"/>
      <c r="J37" s="23"/>
      <c r="K37" s="23"/>
      <c r="L37" s="23"/>
      <c r="M37" s="23"/>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c r="A38" s="24"/>
      <c r="B38" s="23"/>
      <c r="C38" s="23"/>
      <c r="D38" s="23"/>
      <c r="E38" s="23"/>
      <c r="F38" s="23"/>
      <c r="G38" s="23"/>
      <c r="H38" s="23"/>
      <c r="I38" s="23"/>
      <c r="J38" s="23"/>
      <c r="K38" s="23"/>
      <c r="L38" s="23"/>
      <c r="M38" s="23"/>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c r="A39" s="24"/>
      <c r="B39" s="23"/>
      <c r="C39" s="23"/>
      <c r="D39" s="23"/>
      <c r="E39" s="23"/>
      <c r="F39" s="23"/>
      <c r="G39" s="23"/>
      <c r="H39" s="23"/>
      <c r="I39" s="23"/>
      <c r="J39" s="23"/>
      <c r="K39" s="23"/>
      <c r="L39" s="23"/>
      <c r="M39" s="23"/>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c r="A40" s="24"/>
      <c r="B40" s="38"/>
      <c r="C40" s="38"/>
      <c r="D40" s="38"/>
      <c r="E40" s="38"/>
      <c r="F40" s="38"/>
      <c r="G40" s="38"/>
      <c r="H40" s="38"/>
      <c r="I40" s="38"/>
      <c r="J40" s="38"/>
      <c r="K40" s="38"/>
      <c r="L40" s="38"/>
      <c r="M40" s="38"/>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c r="A41" s="207"/>
      <c r="B41" s="134"/>
      <c r="C41" s="134"/>
      <c r="D41" s="134"/>
      <c r="E41" s="134"/>
      <c r="F41" s="134"/>
      <c r="G41" s="134"/>
      <c r="H41" s="134"/>
      <c r="I41" s="134"/>
      <c r="J41" s="134"/>
      <c r="K41" s="134"/>
      <c r="L41" s="134"/>
      <c r="M41" s="134"/>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207"/>
      <c r="B42" s="134"/>
      <c r="C42" s="134"/>
      <c r="D42" s="134"/>
      <c r="E42" s="134"/>
      <c r="F42" s="134"/>
      <c r="G42" s="134"/>
      <c r="H42" s="134"/>
      <c r="I42" s="134"/>
      <c r="J42" s="134"/>
      <c r="K42" s="134"/>
      <c r="L42" s="134"/>
      <c r="M42" s="134"/>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208"/>
      <c r="B43" s="135"/>
      <c r="C43" s="135"/>
      <c r="D43" s="135"/>
      <c r="E43" s="135"/>
      <c r="F43" s="135"/>
      <c r="G43" s="135"/>
      <c r="H43" s="135"/>
      <c r="I43" s="135"/>
      <c r="J43" s="135"/>
      <c r="K43" s="135"/>
      <c r="L43" s="135"/>
      <c r="M43" s="135"/>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209"/>
      <c r="B44" s="135"/>
      <c r="C44" s="135"/>
      <c r="D44" s="135"/>
      <c r="E44" s="135"/>
      <c r="F44" s="135"/>
      <c r="G44" s="135"/>
      <c r="H44" s="135"/>
      <c r="I44" s="135"/>
      <c r="J44" s="135"/>
      <c r="K44" s="135"/>
      <c r="L44" s="135"/>
      <c r="M44" s="135"/>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210"/>
      <c r="B45" s="136"/>
      <c r="C45" s="136"/>
      <c r="D45" s="136"/>
      <c r="E45" s="136"/>
      <c r="F45" s="136"/>
      <c r="G45" s="136"/>
      <c r="H45" s="136"/>
      <c r="I45" s="136"/>
      <c r="J45" s="136"/>
      <c r="K45" s="136"/>
      <c r="L45" s="136"/>
      <c r="M45" s="136"/>
      <c r="N45" s="136"/>
      <c r="O45" s="24"/>
      <c r="P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c r="A46" s="211"/>
      <c r="B46" s="137"/>
      <c r="C46" s="137"/>
      <c r="D46" s="137"/>
      <c r="E46" s="137"/>
      <c r="F46" s="137"/>
      <c r="G46" s="137"/>
      <c r="H46" s="137"/>
      <c r="I46" s="137"/>
      <c r="J46" s="137"/>
      <c r="K46" s="137"/>
      <c r="L46" s="137"/>
      <c r="M46" s="137"/>
      <c r="N46" s="137"/>
      <c r="O46" s="24"/>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c r="A47" s="59"/>
      <c r="B47" s="96"/>
      <c r="C47" s="96"/>
      <c r="D47" s="96"/>
      <c r="E47" s="96"/>
      <c r="F47" s="96"/>
      <c r="G47" s="96"/>
      <c r="H47" s="96"/>
      <c r="I47" s="96"/>
      <c r="J47" s="96"/>
      <c r="K47" s="96"/>
      <c r="L47" s="96"/>
      <c r="M47" s="96"/>
      <c r="N47" s="96"/>
      <c r="O47" s="96"/>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s="24" customFormat="1">
      <c r="B48" s="191"/>
      <c r="C48" s="47"/>
      <c r="D48" s="47"/>
      <c r="E48" s="47"/>
      <c r="F48" s="47"/>
      <c r="G48" s="47"/>
      <c r="H48" s="47"/>
      <c r="I48" s="47"/>
      <c r="J48" s="47"/>
      <c r="K48" s="47"/>
      <c r="L48" s="47"/>
      <c r="M48" s="47"/>
      <c r="N48" s="47"/>
      <c r="O48" s="47"/>
      <c r="AC48" s="158"/>
      <c r="AD48" s="159"/>
      <c r="AE48" s="159"/>
      <c r="AF48" s="159"/>
      <c r="AG48" s="159"/>
      <c r="AH48" s="159"/>
      <c r="AI48" s="159"/>
      <c r="AJ48" s="159"/>
      <c r="AK48" s="159"/>
      <c r="AL48" s="159"/>
      <c r="AM48" s="159"/>
      <c r="AN48" s="159"/>
      <c r="AO48" s="159"/>
      <c r="AP48" s="159"/>
    </row>
    <row r="49" spans="1:42" s="24" customFormat="1">
      <c r="A49" s="92"/>
      <c r="B49" s="191"/>
      <c r="C49" s="47"/>
      <c r="D49" s="47"/>
      <c r="E49" s="47"/>
      <c r="F49" s="47"/>
      <c r="G49" s="47"/>
      <c r="H49" s="47"/>
      <c r="I49" s="47"/>
      <c r="J49" s="47"/>
      <c r="K49" s="47"/>
      <c r="L49" s="47"/>
      <c r="M49" s="47"/>
      <c r="N49" s="47"/>
      <c r="O49" s="47"/>
      <c r="AA49" s="156"/>
      <c r="AB49" s="157"/>
      <c r="AC49" s="158"/>
      <c r="AD49" s="159"/>
      <c r="AE49" s="159"/>
      <c r="AF49" s="159"/>
      <c r="AG49" s="159"/>
      <c r="AH49" s="159"/>
      <c r="AI49" s="159"/>
      <c r="AJ49" s="159"/>
      <c r="AK49" s="159"/>
      <c r="AL49" s="159"/>
      <c r="AM49" s="159"/>
      <c r="AN49" s="159"/>
      <c r="AO49" s="159"/>
      <c r="AP49" s="159"/>
    </row>
    <row r="50" spans="1:42" s="24" customFormat="1">
      <c r="B50" s="96"/>
      <c r="C50" s="47"/>
      <c r="D50" s="47"/>
      <c r="E50" s="47"/>
      <c r="F50" s="47"/>
      <c r="G50" s="47"/>
      <c r="H50" s="47"/>
      <c r="I50" s="47"/>
      <c r="J50" s="47"/>
      <c r="K50" s="47"/>
      <c r="L50" s="47"/>
      <c r="M50" s="47"/>
      <c r="N50" s="47"/>
      <c r="O50" s="47"/>
      <c r="X50" s="30"/>
      <c r="Y50" s="160"/>
      <c r="Z50" s="23"/>
      <c r="AA50" s="156"/>
      <c r="AB50" s="157"/>
      <c r="AC50" s="158"/>
      <c r="AD50" s="159"/>
      <c r="AE50" s="159"/>
      <c r="AF50" s="159"/>
      <c r="AG50" s="159"/>
      <c r="AH50" s="159"/>
      <c r="AI50" s="159"/>
      <c r="AJ50" s="159"/>
      <c r="AK50" s="159"/>
      <c r="AL50" s="159"/>
      <c r="AM50" s="159"/>
      <c r="AN50" s="159"/>
      <c r="AO50" s="159"/>
      <c r="AP50" s="159"/>
    </row>
    <row r="51" spans="1:42" s="59" customFormat="1">
      <c r="N51" s="192"/>
      <c r="O51" s="192"/>
      <c r="W51" s="24"/>
      <c r="X51" s="24"/>
      <c r="Y51" s="24"/>
      <c r="Z51" s="24"/>
      <c r="AA51" s="156"/>
      <c r="AB51" s="157"/>
      <c r="AC51" s="158"/>
      <c r="AD51" s="159"/>
      <c r="AE51" s="159"/>
      <c r="AF51" s="159"/>
      <c r="AG51" s="159"/>
      <c r="AH51" s="159"/>
      <c r="AI51" s="159"/>
      <c r="AJ51" s="159"/>
      <c r="AK51" s="159"/>
      <c r="AL51" s="159"/>
      <c r="AM51" s="159"/>
      <c r="AN51" s="159"/>
      <c r="AO51" s="159"/>
      <c r="AP51" s="159"/>
    </row>
    <row r="52" spans="1:42" s="24" customFormat="1">
      <c r="A52" s="158"/>
      <c r="C52" s="96"/>
      <c r="D52" s="96"/>
      <c r="E52" s="96"/>
      <c r="F52" s="96"/>
      <c r="G52" s="96"/>
      <c r="H52" s="96"/>
      <c r="I52" s="96"/>
      <c r="J52" s="96"/>
      <c r="K52" s="96"/>
      <c r="L52" s="96"/>
      <c r="M52" s="96"/>
      <c r="N52" s="96"/>
      <c r="O52" s="96"/>
      <c r="Q52" s="23"/>
      <c r="AA52" s="156"/>
      <c r="AB52" s="157"/>
      <c r="AC52" s="158"/>
      <c r="AD52" s="159"/>
      <c r="AE52" s="159"/>
      <c r="AF52" s="159"/>
      <c r="AG52" s="159"/>
      <c r="AH52" s="159"/>
      <c r="AI52" s="159"/>
      <c r="AJ52" s="159"/>
      <c r="AK52" s="159"/>
      <c r="AL52" s="159"/>
      <c r="AM52" s="159"/>
      <c r="AN52" s="159"/>
      <c r="AO52" s="159"/>
      <c r="AP52" s="159"/>
    </row>
    <row r="53" spans="1:42" s="24" customFormat="1">
      <c r="A53" s="158"/>
      <c r="B53" s="97"/>
      <c r="C53" s="97"/>
      <c r="D53" s="97"/>
      <c r="E53" s="97"/>
      <c r="F53" s="97"/>
      <c r="G53" s="97"/>
      <c r="H53" s="97"/>
      <c r="I53" s="97"/>
      <c r="J53" s="97"/>
      <c r="K53" s="97"/>
      <c r="L53" s="97"/>
      <c r="M53" s="97"/>
      <c r="N53" s="97"/>
      <c r="O53" s="97"/>
      <c r="P53" s="66"/>
      <c r="AA53" s="156"/>
      <c r="AB53" s="157"/>
      <c r="AC53" s="158"/>
      <c r="AD53" s="159"/>
      <c r="AE53" s="159"/>
      <c r="AF53" s="159"/>
      <c r="AG53" s="159"/>
      <c r="AH53" s="159"/>
      <c r="AI53" s="159"/>
      <c r="AJ53" s="159"/>
      <c r="AK53" s="159"/>
      <c r="AL53" s="159"/>
      <c r="AM53" s="159"/>
      <c r="AN53" s="159"/>
      <c r="AO53" s="159"/>
      <c r="AP53" s="159"/>
    </row>
    <row r="54" spans="1:42" s="24" customFormat="1">
      <c r="A54" s="158"/>
      <c r="B54" s="97"/>
      <c r="C54" s="97"/>
      <c r="D54" s="97"/>
      <c r="E54" s="97"/>
      <c r="F54" s="97"/>
      <c r="G54" s="97"/>
      <c r="H54" s="97"/>
      <c r="I54" s="97"/>
      <c r="J54" s="97"/>
      <c r="K54" s="97"/>
      <c r="L54" s="97"/>
      <c r="M54" s="97"/>
      <c r="N54" s="97"/>
      <c r="O54" s="97"/>
      <c r="P54" s="66"/>
      <c r="AA54" s="156"/>
      <c r="AB54" s="157"/>
    </row>
    <row r="55" spans="1:42" s="24" customFormat="1">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c r="A56" s="158"/>
      <c r="B56" s="97"/>
      <c r="C56" s="97"/>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c r="A57" s="158"/>
      <c r="B57" s="96"/>
      <c r="C57" s="96"/>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c r="A58" s="158"/>
      <c r="B58" s="97"/>
      <c r="C58" s="97"/>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c r="A59" s="158"/>
      <c r="B59" s="97"/>
      <c r="C59" s="193"/>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c r="A60" s="158"/>
      <c r="B60" s="97"/>
      <c r="C60" s="97"/>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c r="A61" s="158"/>
      <c r="B61" s="97"/>
      <c r="C61" s="193"/>
      <c r="D61" s="97"/>
      <c r="E61" s="97"/>
      <c r="F61" s="97"/>
      <c r="G61" s="97"/>
      <c r="H61" s="97"/>
      <c r="I61" s="97"/>
      <c r="J61" s="97"/>
      <c r="K61" s="97"/>
      <c r="L61" s="97"/>
      <c r="M61" s="97"/>
      <c r="N61" s="97"/>
      <c r="O61" s="97"/>
      <c r="P61" s="66"/>
      <c r="AA61" s="156"/>
      <c r="AB61" s="157"/>
      <c r="AD61" s="38"/>
      <c r="AE61" s="38"/>
      <c r="AF61" s="38"/>
      <c r="AG61" s="38"/>
      <c r="AH61" s="38"/>
      <c r="AI61" s="38"/>
      <c r="AJ61" s="38"/>
      <c r="AK61" s="38"/>
      <c r="AL61" s="38"/>
      <c r="AM61" s="38"/>
      <c r="AN61" s="38"/>
      <c r="AO61" s="38"/>
      <c r="AP61" s="38"/>
    </row>
    <row r="62" spans="1:42" s="24" customFormat="1">
      <c r="A62" s="158"/>
      <c r="B62" s="97"/>
      <c r="C62" s="97"/>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c r="A63" s="158"/>
      <c r="B63" s="97"/>
      <c r="C63" s="193"/>
      <c r="D63" s="97"/>
      <c r="E63" s="9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c r="A64" s="158"/>
      <c r="B64" s="97"/>
      <c r="C64" s="193"/>
      <c r="D64" s="47"/>
      <c r="E64" s="47"/>
      <c r="F64" s="97"/>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c r="A65" s="158"/>
      <c r="B65" s="97"/>
      <c r="C65" s="97"/>
      <c r="D65" s="97"/>
      <c r="E65" s="193"/>
      <c r="F65" s="193"/>
      <c r="G65" s="97"/>
      <c r="H65" s="97"/>
      <c r="I65" s="97"/>
      <c r="J65" s="97"/>
      <c r="K65" s="97"/>
      <c r="L65" s="97"/>
      <c r="M65" s="97"/>
      <c r="N65" s="97"/>
      <c r="O65" s="97"/>
      <c r="P65" s="66"/>
      <c r="AD65" s="38"/>
      <c r="AE65" s="38"/>
      <c r="AF65" s="38"/>
      <c r="AG65" s="38"/>
      <c r="AH65" s="38"/>
      <c r="AI65" s="38"/>
      <c r="AJ65" s="38"/>
      <c r="AK65" s="38"/>
      <c r="AL65" s="38"/>
      <c r="AM65" s="38"/>
      <c r="AN65" s="38"/>
      <c r="AO65" s="38"/>
      <c r="AP65" s="38"/>
    </row>
    <row r="66" spans="1:42" s="24" customFormat="1">
      <c r="A66" s="158"/>
      <c r="B66" s="47"/>
      <c r="C66" s="47"/>
      <c r="D66" s="194"/>
      <c r="P66" s="66"/>
      <c r="AD66" s="38"/>
      <c r="AE66" s="38"/>
      <c r="AF66" s="38"/>
      <c r="AG66" s="38"/>
      <c r="AH66" s="38"/>
      <c r="AI66" s="38"/>
      <c r="AJ66" s="38"/>
      <c r="AK66" s="38"/>
      <c r="AL66" s="38"/>
      <c r="AM66" s="38"/>
      <c r="AN66" s="38"/>
      <c r="AO66" s="38"/>
      <c r="AP66" s="38"/>
    </row>
    <row r="67" spans="1:42" s="24" customFormat="1">
      <c r="A67" s="92"/>
      <c r="B67" s="191"/>
      <c r="C67" s="47"/>
      <c r="D67" s="47"/>
      <c r="E67" s="47"/>
      <c r="F67" s="47"/>
      <c r="G67" s="47"/>
      <c r="H67" s="47"/>
      <c r="I67" s="47"/>
      <c r="J67" s="47"/>
      <c r="K67" s="47"/>
      <c r="L67" s="47"/>
      <c r="M67" s="47"/>
      <c r="N67" s="47"/>
      <c r="O67" s="96"/>
      <c r="AD67" s="38"/>
      <c r="AE67" s="38"/>
      <c r="AF67" s="38"/>
      <c r="AG67" s="38"/>
      <c r="AH67" s="38"/>
      <c r="AI67" s="38"/>
      <c r="AJ67" s="38"/>
      <c r="AK67" s="38"/>
      <c r="AL67" s="38"/>
      <c r="AM67" s="38"/>
      <c r="AN67" s="38"/>
      <c r="AO67" s="38"/>
      <c r="AP67" s="38"/>
    </row>
    <row r="68" spans="1:42" s="24" customFormat="1">
      <c r="A68" s="195"/>
      <c r="B68" s="96"/>
      <c r="C68" s="47"/>
      <c r="D68" s="47"/>
      <c r="E68" s="47"/>
      <c r="F68" s="47"/>
      <c r="G68" s="47"/>
      <c r="H68" s="47"/>
      <c r="I68" s="47"/>
      <c r="J68" s="47"/>
      <c r="K68" s="47"/>
      <c r="L68" s="47"/>
      <c r="M68" s="47"/>
      <c r="N68" s="47"/>
      <c r="O68" s="96"/>
      <c r="AC68" s="59"/>
      <c r="AD68" s="92"/>
      <c r="AE68" s="96"/>
      <c r="AF68" s="96"/>
      <c r="AG68" s="96"/>
      <c r="AH68" s="96"/>
      <c r="AI68" s="96"/>
      <c r="AJ68" s="96"/>
      <c r="AK68" s="96"/>
      <c r="AL68" s="96"/>
      <c r="AM68" s="96"/>
      <c r="AN68" s="96"/>
      <c r="AO68" s="96"/>
      <c r="AP68" s="96"/>
    </row>
    <row r="69" spans="1:42" s="24" customFormat="1">
      <c r="A69" s="59"/>
      <c r="B69" s="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c r="A70" s="158"/>
      <c r="B70" s="196"/>
      <c r="C70" s="96"/>
      <c r="D70" s="96"/>
      <c r="E70" s="96"/>
      <c r="F70" s="96"/>
      <c r="G70" s="96"/>
      <c r="H70" s="96"/>
      <c r="I70" s="96"/>
      <c r="J70" s="96"/>
      <c r="K70" s="96"/>
      <c r="L70" s="96"/>
      <c r="M70" s="96"/>
      <c r="N70" s="96"/>
      <c r="O70" s="96"/>
      <c r="AC70" s="158"/>
      <c r="AD70" s="97"/>
      <c r="AE70" s="97"/>
      <c r="AF70" s="97"/>
      <c r="AG70" s="97"/>
      <c r="AH70" s="97"/>
      <c r="AI70" s="97"/>
      <c r="AJ70" s="97"/>
      <c r="AK70" s="97"/>
      <c r="AL70" s="97"/>
      <c r="AM70" s="97"/>
      <c r="AN70" s="97"/>
      <c r="AO70" s="97"/>
      <c r="AP70" s="97"/>
    </row>
    <row r="71" spans="1:42" s="24" customFormat="1">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42" s="24" customFormat="1">
      <c r="A81" s="158"/>
      <c r="B81" s="97"/>
      <c r="C81" s="97"/>
      <c r="D81" s="97"/>
      <c r="E81" s="97"/>
      <c r="F81" s="97"/>
      <c r="G81" s="97"/>
      <c r="H81" s="97"/>
      <c r="I81" s="97"/>
      <c r="J81" s="97"/>
      <c r="K81" s="97"/>
      <c r="L81" s="97"/>
      <c r="M81" s="97"/>
      <c r="N81" s="97"/>
      <c r="O81" s="97"/>
      <c r="P81" s="66"/>
      <c r="AC81" s="158"/>
      <c r="AD81" s="97"/>
      <c r="AE81" s="97"/>
      <c r="AF81" s="97"/>
      <c r="AG81" s="97"/>
      <c r="AH81" s="97"/>
      <c r="AI81" s="97"/>
      <c r="AJ81" s="97"/>
      <c r="AK81" s="97"/>
      <c r="AL81" s="97"/>
      <c r="AM81" s="97"/>
      <c r="AN81" s="97"/>
      <c r="AO81" s="97"/>
      <c r="AP81" s="97"/>
    </row>
    <row r="82" spans="1:42" s="24" customFormat="1">
      <c r="A82" s="158"/>
      <c r="B82" s="97"/>
      <c r="C82" s="97"/>
      <c r="D82" s="97"/>
      <c r="E82" s="97"/>
      <c r="F82" s="97"/>
      <c r="G82" s="97"/>
      <c r="H82" s="97"/>
      <c r="I82" s="97"/>
      <c r="J82" s="97"/>
      <c r="K82" s="97"/>
      <c r="L82" s="97"/>
      <c r="M82" s="97"/>
      <c r="N82" s="97"/>
      <c r="O82" s="97"/>
      <c r="P82" s="66"/>
      <c r="AC82" s="158"/>
    </row>
    <row r="83" spans="1:42" s="24" customFormat="1">
      <c r="A83" s="158"/>
      <c r="B83" s="97"/>
      <c r="C83" s="97"/>
      <c r="D83" s="97"/>
      <c r="E83" s="97"/>
      <c r="F83" s="97"/>
      <c r="G83" s="97"/>
      <c r="H83" s="97"/>
      <c r="I83" s="97"/>
      <c r="J83" s="97"/>
      <c r="K83" s="97"/>
      <c r="L83" s="97"/>
      <c r="M83" s="97"/>
      <c r="N83" s="97"/>
      <c r="O83" s="97"/>
      <c r="P83" s="66"/>
    </row>
    <row r="84" spans="1:42" s="24" customFormat="1">
      <c r="A84" s="158"/>
      <c r="B84" s="97"/>
      <c r="C84" s="97"/>
      <c r="D84" s="97"/>
      <c r="E84" s="97"/>
      <c r="F84" s="97"/>
      <c r="G84" s="97"/>
      <c r="H84" s="97"/>
      <c r="I84" s="97"/>
      <c r="J84" s="97"/>
      <c r="K84" s="97"/>
      <c r="L84" s="97"/>
      <c r="M84" s="97"/>
      <c r="N84" s="97"/>
      <c r="O84" s="97"/>
      <c r="P84" s="66"/>
    </row>
    <row r="85" spans="1:42" s="24" customFormat="1">
      <c r="B85" s="197"/>
      <c r="C85" s="197"/>
      <c r="D85" s="197"/>
      <c r="E85" s="197"/>
      <c r="F85" s="197"/>
      <c r="G85" s="66"/>
      <c r="H85" s="66"/>
      <c r="I85" s="66"/>
      <c r="J85" s="66"/>
      <c r="K85" s="66"/>
      <c r="L85" s="66"/>
      <c r="M85" s="66"/>
      <c r="N85" s="66"/>
      <c r="O85" s="66"/>
      <c r="P85" s="66"/>
    </row>
    <row r="86" spans="1:42" s="24" customFormat="1">
      <c r="A86" s="92"/>
      <c r="B86" s="191"/>
      <c r="C86" s="47"/>
      <c r="D86" s="47"/>
      <c r="E86" s="47"/>
      <c r="F86" s="47"/>
      <c r="G86" s="47"/>
      <c r="H86" s="47"/>
      <c r="I86" s="47"/>
      <c r="J86" s="47"/>
      <c r="K86" s="47"/>
      <c r="L86" s="47"/>
      <c r="M86" s="47"/>
      <c r="N86" s="47"/>
      <c r="O86" s="96"/>
    </row>
    <row r="87" spans="1:42" s="24" customFormat="1">
      <c r="A87" s="92"/>
      <c r="B87" s="96"/>
      <c r="C87" s="47"/>
      <c r="D87" s="47"/>
      <c r="E87" s="47"/>
      <c r="F87" s="47"/>
      <c r="G87" s="47"/>
      <c r="H87" s="47"/>
      <c r="I87" s="47"/>
      <c r="J87" s="47"/>
      <c r="K87" s="47"/>
      <c r="L87" s="47"/>
      <c r="M87" s="47"/>
      <c r="N87" s="47"/>
      <c r="O87" s="96"/>
    </row>
    <row r="88" spans="1:42" s="24" customFormat="1">
      <c r="A88" s="59"/>
      <c r="B88" s="96"/>
      <c r="C88" s="96"/>
      <c r="D88" s="96"/>
      <c r="E88" s="96"/>
      <c r="F88" s="96"/>
      <c r="G88" s="96"/>
      <c r="H88" s="96"/>
      <c r="I88" s="96"/>
      <c r="J88" s="96"/>
      <c r="K88" s="96"/>
      <c r="L88" s="96"/>
      <c r="M88" s="96"/>
      <c r="N88" s="96"/>
      <c r="O88" s="96"/>
    </row>
    <row r="89" spans="1:42" s="24" customFormat="1">
      <c r="A89" s="158"/>
      <c r="B89" s="196"/>
      <c r="C89" s="96"/>
      <c r="D89" s="96"/>
      <c r="E89" s="96"/>
      <c r="F89" s="96"/>
      <c r="G89" s="96"/>
      <c r="H89" s="96"/>
      <c r="I89" s="96"/>
      <c r="J89" s="96"/>
      <c r="K89" s="96"/>
      <c r="L89" s="96"/>
      <c r="M89" s="96"/>
      <c r="N89" s="96"/>
      <c r="O89" s="96"/>
    </row>
    <row r="90" spans="1:42" s="24" customFormat="1">
      <c r="A90" s="158"/>
      <c r="B90" s="97"/>
      <c r="C90" s="97"/>
      <c r="D90" s="97"/>
      <c r="E90" s="97"/>
      <c r="F90" s="97"/>
      <c r="G90" s="97"/>
      <c r="H90" s="97"/>
      <c r="I90" s="97"/>
      <c r="J90" s="97"/>
      <c r="K90" s="97"/>
      <c r="L90" s="97"/>
      <c r="M90" s="97"/>
      <c r="N90" s="97"/>
      <c r="O90" s="97"/>
      <c r="P90" s="66"/>
    </row>
    <row r="91" spans="1:42" s="24" customFormat="1">
      <c r="A91" s="158"/>
      <c r="B91" s="97"/>
      <c r="C91" s="97"/>
      <c r="D91" s="97"/>
      <c r="E91" s="97"/>
      <c r="F91" s="97"/>
      <c r="G91" s="97"/>
      <c r="H91" s="97"/>
      <c r="I91" s="97"/>
      <c r="J91" s="97"/>
      <c r="K91" s="97"/>
      <c r="L91" s="97"/>
      <c r="M91" s="97"/>
      <c r="N91" s="97"/>
      <c r="O91" s="97"/>
      <c r="P91" s="66"/>
    </row>
    <row r="92" spans="1:42" s="24" customFormat="1">
      <c r="A92" s="158"/>
      <c r="B92" s="97"/>
      <c r="C92" s="97"/>
      <c r="D92" s="97"/>
      <c r="E92" s="97"/>
      <c r="F92" s="97"/>
      <c r="G92" s="97"/>
      <c r="H92" s="97"/>
      <c r="I92" s="97"/>
      <c r="J92" s="97"/>
      <c r="K92" s="97"/>
      <c r="L92" s="97"/>
      <c r="M92" s="97"/>
      <c r="N92" s="97"/>
      <c r="O92" s="97"/>
      <c r="P92" s="66"/>
    </row>
    <row r="93" spans="1:42" s="24" customFormat="1">
      <c r="A93" s="158"/>
      <c r="B93" s="97"/>
      <c r="C93" s="97"/>
      <c r="D93" s="97"/>
      <c r="E93" s="97"/>
      <c r="F93" s="97"/>
      <c r="G93" s="97"/>
      <c r="H93" s="97"/>
      <c r="I93" s="97"/>
      <c r="J93" s="97"/>
      <c r="K93" s="97"/>
      <c r="L93" s="97"/>
      <c r="M93" s="97"/>
      <c r="N93" s="97"/>
      <c r="O93" s="97"/>
      <c r="P93" s="66"/>
    </row>
    <row r="94" spans="1:42" s="24" customFormat="1">
      <c r="A94" s="158"/>
      <c r="B94" s="97"/>
      <c r="C94" s="97"/>
      <c r="D94" s="97"/>
      <c r="E94" s="97"/>
      <c r="F94" s="97"/>
      <c r="G94" s="97"/>
      <c r="H94" s="97"/>
      <c r="I94" s="97"/>
      <c r="J94" s="97"/>
      <c r="K94" s="97"/>
      <c r="L94" s="97"/>
      <c r="M94" s="97"/>
      <c r="N94" s="97"/>
      <c r="O94" s="97"/>
      <c r="P94" s="66"/>
    </row>
    <row r="95" spans="1:42" s="24" customFormat="1">
      <c r="A95" s="158"/>
      <c r="B95" s="97"/>
      <c r="C95" s="97"/>
      <c r="D95" s="97"/>
      <c r="E95" s="97"/>
      <c r="F95" s="97"/>
      <c r="G95" s="97"/>
      <c r="H95" s="97"/>
      <c r="I95" s="97"/>
      <c r="J95" s="97"/>
      <c r="K95" s="97"/>
      <c r="L95" s="97"/>
      <c r="M95" s="97"/>
      <c r="N95" s="97"/>
      <c r="O95" s="97"/>
      <c r="P95" s="66"/>
    </row>
    <row r="96" spans="1:42" s="24" customFormat="1">
      <c r="A96" s="158"/>
      <c r="B96" s="97"/>
      <c r="C96" s="97"/>
      <c r="D96" s="97"/>
      <c r="E96" s="97"/>
      <c r="F96" s="97"/>
      <c r="G96" s="97"/>
      <c r="H96" s="97"/>
      <c r="I96" s="97"/>
      <c r="J96" s="97"/>
      <c r="K96" s="97"/>
      <c r="L96" s="97"/>
      <c r="M96" s="97"/>
      <c r="N96" s="97"/>
      <c r="O96" s="97"/>
      <c r="P96" s="66"/>
    </row>
    <row r="97" spans="1:16" s="24" customFormat="1">
      <c r="A97" s="158"/>
      <c r="B97" s="97"/>
      <c r="C97" s="97"/>
      <c r="D97" s="97"/>
      <c r="E97" s="97"/>
      <c r="F97" s="97"/>
      <c r="G97" s="97"/>
      <c r="H97" s="97"/>
      <c r="I97" s="97"/>
      <c r="J97" s="97"/>
      <c r="K97" s="97"/>
      <c r="L97" s="97"/>
      <c r="M97" s="97"/>
      <c r="N97" s="97"/>
      <c r="O97" s="97"/>
      <c r="P97" s="66"/>
    </row>
    <row r="98" spans="1:16" s="24" customFormat="1">
      <c r="A98" s="158"/>
      <c r="B98" s="97"/>
      <c r="C98" s="97"/>
      <c r="D98" s="97"/>
      <c r="E98" s="97"/>
      <c r="F98" s="97"/>
      <c r="G98" s="97"/>
      <c r="H98" s="97"/>
      <c r="I98" s="97"/>
      <c r="J98" s="97"/>
      <c r="K98" s="97"/>
      <c r="L98" s="97"/>
      <c r="M98" s="97"/>
      <c r="N98" s="97"/>
      <c r="O98" s="97"/>
      <c r="P98" s="66"/>
    </row>
    <row r="99" spans="1:16" s="24" customFormat="1">
      <c r="A99" s="158"/>
      <c r="B99" s="97"/>
      <c r="C99" s="97"/>
      <c r="D99" s="97"/>
      <c r="E99" s="97"/>
      <c r="F99" s="97"/>
      <c r="G99" s="97"/>
      <c r="H99" s="97"/>
      <c r="I99" s="97"/>
      <c r="J99" s="97"/>
      <c r="K99" s="97"/>
      <c r="L99" s="97"/>
      <c r="M99" s="97"/>
      <c r="N99" s="97"/>
      <c r="O99" s="97"/>
      <c r="P99" s="66"/>
    </row>
    <row r="100" spans="1:16" s="24" customFormat="1">
      <c r="A100" s="158"/>
      <c r="B100" s="97"/>
      <c r="C100" s="97"/>
      <c r="D100" s="97"/>
      <c r="E100" s="97"/>
      <c r="F100" s="97"/>
      <c r="G100" s="97"/>
      <c r="H100" s="97"/>
      <c r="I100" s="97"/>
      <c r="J100" s="97"/>
      <c r="K100" s="97"/>
      <c r="L100" s="97"/>
      <c r="M100" s="97"/>
      <c r="N100" s="97"/>
      <c r="O100" s="97"/>
      <c r="P100" s="66"/>
    </row>
    <row r="101" spans="1:16" s="24" customFormat="1">
      <c r="A101" s="158"/>
      <c r="B101" s="97"/>
      <c r="C101" s="97"/>
      <c r="D101" s="97"/>
      <c r="E101" s="97"/>
      <c r="F101" s="97"/>
      <c r="G101" s="97"/>
      <c r="H101" s="97"/>
      <c r="I101" s="97"/>
      <c r="J101" s="97"/>
      <c r="K101" s="97"/>
      <c r="L101" s="97"/>
      <c r="M101" s="97"/>
      <c r="N101" s="97"/>
      <c r="O101" s="97"/>
      <c r="P101" s="66"/>
    </row>
    <row r="102" spans="1:16" s="24" customFormat="1">
      <c r="A102" s="158"/>
      <c r="B102" s="97"/>
      <c r="C102" s="97"/>
      <c r="D102" s="97"/>
      <c r="E102" s="97"/>
      <c r="F102" s="97"/>
      <c r="G102" s="97"/>
      <c r="H102" s="97"/>
      <c r="I102" s="97"/>
      <c r="J102" s="97"/>
      <c r="K102" s="97"/>
      <c r="L102" s="97"/>
      <c r="M102" s="97"/>
      <c r="N102" s="97"/>
      <c r="O102" s="97"/>
      <c r="P102" s="66"/>
    </row>
    <row r="103" spans="1:16" s="24" customFormat="1">
      <c r="P103" s="66"/>
    </row>
    <row r="104" spans="1:16" s="24" customFormat="1">
      <c r="A104" s="92"/>
    </row>
    <row r="105" spans="1:16" s="24" customFormat="1">
      <c r="B105" s="96"/>
      <c r="C105" s="47"/>
      <c r="D105" s="47"/>
      <c r="E105" s="47"/>
      <c r="F105" s="47"/>
      <c r="G105" s="47"/>
      <c r="H105" s="47"/>
      <c r="I105" s="47"/>
      <c r="J105" s="47"/>
      <c r="K105" s="47"/>
      <c r="L105" s="47"/>
      <c r="M105" s="47"/>
      <c r="N105" s="47"/>
      <c r="O105" s="96"/>
    </row>
    <row r="106" spans="1:16" s="24" customFormat="1">
      <c r="A106" s="59"/>
      <c r="B106" s="96"/>
      <c r="C106" s="96"/>
      <c r="D106" s="96"/>
      <c r="E106" s="96"/>
      <c r="F106" s="96"/>
      <c r="G106" s="96"/>
      <c r="H106" s="96"/>
      <c r="I106" s="96"/>
      <c r="J106" s="96"/>
      <c r="K106" s="96"/>
      <c r="L106" s="96"/>
      <c r="M106" s="96"/>
      <c r="N106" s="96"/>
      <c r="O106" s="96"/>
    </row>
    <row r="107" spans="1:16" s="24" customFormat="1">
      <c r="A107" s="158"/>
      <c r="B107" s="196"/>
      <c r="C107" s="96"/>
      <c r="D107" s="96"/>
      <c r="E107" s="96"/>
      <c r="F107" s="96"/>
      <c r="G107" s="96"/>
      <c r="H107" s="96"/>
      <c r="I107" s="96"/>
      <c r="J107" s="96"/>
      <c r="K107" s="96"/>
      <c r="L107" s="96"/>
      <c r="M107" s="96"/>
      <c r="N107" s="96"/>
      <c r="O107" s="96"/>
    </row>
    <row r="108" spans="1:16" s="24" customFormat="1">
      <c r="A108" s="158"/>
      <c r="B108" s="97"/>
      <c r="C108" s="96"/>
      <c r="D108" s="96"/>
      <c r="E108" s="96"/>
      <c r="F108" s="96"/>
      <c r="G108" s="96"/>
      <c r="H108" s="96"/>
      <c r="I108" s="96"/>
      <c r="J108" s="96"/>
      <c r="K108" s="96"/>
      <c r="L108" s="96"/>
      <c r="M108" s="96"/>
      <c r="N108" s="96"/>
      <c r="O108" s="96"/>
    </row>
    <row r="109" spans="1:16" s="24" customFormat="1">
      <c r="A109" s="158"/>
      <c r="B109" s="97"/>
      <c r="C109" s="97"/>
      <c r="D109" s="97"/>
      <c r="E109" s="97"/>
      <c r="F109" s="97"/>
      <c r="G109" s="97"/>
      <c r="H109" s="97"/>
      <c r="I109" s="97"/>
      <c r="J109" s="97"/>
      <c r="K109" s="97"/>
      <c r="L109" s="97"/>
      <c r="M109" s="97"/>
      <c r="N109" s="97"/>
      <c r="O109" s="97"/>
      <c r="P109" s="66"/>
    </row>
    <row r="110" spans="1:16" s="24" customFormat="1">
      <c r="A110" s="158"/>
      <c r="B110" s="97"/>
      <c r="C110" s="97"/>
      <c r="D110" s="97"/>
      <c r="E110" s="97"/>
      <c r="F110" s="97"/>
      <c r="G110" s="97"/>
      <c r="H110" s="97"/>
      <c r="I110" s="97"/>
      <c r="J110" s="97"/>
      <c r="K110" s="97"/>
      <c r="L110" s="97"/>
      <c r="M110" s="97"/>
      <c r="N110" s="97"/>
      <c r="O110" s="97"/>
      <c r="P110" s="66"/>
    </row>
    <row r="111" spans="1:16" s="24" customFormat="1">
      <c r="A111" s="158"/>
      <c r="B111" s="97"/>
      <c r="C111" s="97"/>
      <c r="D111" s="97"/>
      <c r="E111" s="97"/>
      <c r="F111" s="97"/>
      <c r="G111" s="97"/>
      <c r="H111" s="97"/>
      <c r="I111" s="97"/>
      <c r="J111" s="97"/>
      <c r="K111" s="97"/>
      <c r="L111" s="97"/>
      <c r="M111" s="97"/>
      <c r="N111" s="97"/>
      <c r="O111" s="97"/>
      <c r="P111" s="66"/>
    </row>
    <row r="112" spans="1:16" s="24" customFormat="1">
      <c r="A112" s="158"/>
      <c r="B112" s="97"/>
      <c r="C112" s="97"/>
      <c r="D112" s="97"/>
      <c r="E112" s="97"/>
      <c r="F112" s="97"/>
      <c r="G112" s="97"/>
      <c r="H112" s="97"/>
      <c r="I112" s="97"/>
      <c r="J112" s="97"/>
      <c r="K112" s="97"/>
      <c r="L112" s="97"/>
      <c r="M112" s="97"/>
      <c r="N112" s="97"/>
      <c r="O112" s="97"/>
      <c r="P112" s="66"/>
    </row>
    <row r="113" spans="1:16" s="24" customFormat="1">
      <c r="A113" s="158"/>
      <c r="B113" s="97"/>
      <c r="C113" s="97"/>
      <c r="D113" s="97"/>
      <c r="E113" s="97"/>
      <c r="F113" s="97"/>
      <c r="G113" s="97"/>
      <c r="H113" s="97"/>
      <c r="I113" s="97"/>
      <c r="J113" s="97"/>
      <c r="K113" s="97"/>
      <c r="L113" s="97"/>
      <c r="M113" s="97"/>
      <c r="N113" s="97"/>
      <c r="O113" s="97"/>
      <c r="P113" s="66"/>
    </row>
    <row r="114" spans="1:16" s="24" customFormat="1">
      <c r="A114" s="158"/>
      <c r="B114" s="97"/>
      <c r="C114" s="97"/>
      <c r="D114" s="97"/>
      <c r="E114" s="97"/>
      <c r="F114" s="97"/>
      <c r="G114" s="97"/>
      <c r="H114" s="97"/>
      <c r="I114" s="97"/>
      <c r="J114" s="97"/>
      <c r="K114" s="97"/>
      <c r="L114" s="97"/>
      <c r="M114" s="97"/>
      <c r="N114" s="97"/>
      <c r="O114" s="97"/>
      <c r="P114" s="66"/>
    </row>
    <row r="115" spans="1:16" s="24" customFormat="1">
      <c r="A115" s="158"/>
      <c r="B115" s="97"/>
      <c r="C115" s="97"/>
      <c r="D115" s="97"/>
      <c r="E115" s="97"/>
      <c r="F115" s="97"/>
      <c r="G115" s="97"/>
      <c r="H115" s="97"/>
      <c r="I115" s="97"/>
      <c r="J115" s="97"/>
      <c r="K115" s="97"/>
      <c r="L115" s="97"/>
      <c r="M115" s="97"/>
      <c r="N115" s="97"/>
      <c r="O115" s="97"/>
      <c r="P115" s="66"/>
    </row>
    <row r="116" spans="1:16" s="24" customFormat="1">
      <c r="A116" s="158"/>
      <c r="B116" s="97"/>
      <c r="C116" s="97"/>
      <c r="D116" s="97"/>
      <c r="E116" s="97"/>
      <c r="F116" s="97"/>
      <c r="G116" s="97"/>
      <c r="H116" s="97"/>
      <c r="I116" s="97"/>
      <c r="J116" s="97"/>
      <c r="K116" s="97"/>
      <c r="L116" s="97"/>
      <c r="M116" s="97"/>
      <c r="N116" s="97"/>
      <c r="O116" s="97"/>
      <c r="P116" s="66"/>
    </row>
    <row r="117" spans="1:16" s="24" customFormat="1">
      <c r="A117" s="158"/>
      <c r="B117" s="97"/>
      <c r="C117" s="97"/>
      <c r="D117" s="97"/>
      <c r="E117" s="97"/>
      <c r="F117" s="97"/>
      <c r="G117" s="97"/>
      <c r="H117" s="97"/>
      <c r="I117" s="97"/>
      <c r="J117" s="97"/>
      <c r="K117" s="97"/>
      <c r="L117" s="97"/>
      <c r="M117" s="97"/>
      <c r="N117" s="97"/>
      <c r="O117" s="97"/>
      <c r="P117" s="66"/>
    </row>
    <row r="118" spans="1:16" s="24" customFormat="1">
      <c r="A118" s="158"/>
      <c r="B118" s="97"/>
      <c r="C118" s="97"/>
      <c r="D118" s="97"/>
      <c r="E118" s="97"/>
      <c r="F118" s="97"/>
      <c r="G118" s="97"/>
      <c r="H118" s="97"/>
      <c r="I118" s="97"/>
      <c r="J118" s="97"/>
      <c r="K118" s="97"/>
      <c r="L118" s="97"/>
      <c r="M118" s="97"/>
      <c r="N118" s="97"/>
      <c r="O118" s="97"/>
      <c r="P118" s="66"/>
    </row>
    <row r="119" spans="1:16" s="24" customFormat="1">
      <c r="A119" s="158"/>
      <c r="B119" s="97"/>
      <c r="C119" s="97"/>
      <c r="D119" s="97"/>
      <c r="E119" s="97"/>
      <c r="F119" s="97"/>
      <c r="G119" s="97"/>
      <c r="H119" s="97"/>
      <c r="I119" s="97"/>
      <c r="J119" s="97"/>
      <c r="K119" s="97"/>
      <c r="L119" s="97"/>
      <c r="M119" s="97"/>
      <c r="N119" s="97"/>
      <c r="O119" s="97"/>
      <c r="P119" s="66"/>
    </row>
    <row r="120" spans="1:16" s="24" customFormat="1">
      <c r="A120" s="158"/>
      <c r="B120" s="97"/>
      <c r="C120" s="97"/>
      <c r="D120" s="97"/>
      <c r="E120" s="97"/>
      <c r="F120" s="97"/>
      <c r="G120" s="97"/>
      <c r="H120" s="97"/>
      <c r="I120" s="97"/>
      <c r="J120" s="97"/>
      <c r="K120" s="97"/>
      <c r="L120" s="97"/>
      <c r="M120" s="97"/>
      <c r="N120" s="97"/>
      <c r="O120" s="97"/>
      <c r="P120" s="66"/>
    </row>
    <row r="121" spans="1:16" s="24" customFormat="1">
      <c r="A121" s="158"/>
      <c r="B121" s="97"/>
      <c r="C121" s="97"/>
      <c r="D121" s="97"/>
      <c r="E121" s="97"/>
      <c r="F121" s="97"/>
      <c r="G121" s="97"/>
      <c r="H121" s="97"/>
      <c r="I121" s="97"/>
      <c r="J121" s="97"/>
      <c r="K121" s="97"/>
      <c r="L121" s="97"/>
      <c r="M121" s="97"/>
      <c r="N121" s="97"/>
      <c r="O121" s="97"/>
      <c r="P121" s="66"/>
    </row>
    <row r="122" spans="1:16" s="24" customFormat="1">
      <c r="A122" s="158"/>
      <c r="B122" s="97"/>
      <c r="C122" s="97"/>
      <c r="D122" s="97"/>
      <c r="E122" s="97"/>
      <c r="F122" s="97"/>
      <c r="G122" s="97"/>
      <c r="H122" s="97"/>
      <c r="I122" s="97"/>
      <c r="J122" s="97"/>
      <c r="K122" s="97"/>
      <c r="L122" s="97"/>
      <c r="M122" s="97"/>
      <c r="N122" s="97"/>
      <c r="O122" s="97"/>
      <c r="P122" s="66"/>
    </row>
    <row r="123" spans="1:16" s="24" customFormat="1">
      <c r="P123" s="82"/>
    </row>
    <row r="124" spans="1:16" s="24" customFormat="1">
      <c r="A124" s="195"/>
      <c r="B124" s="96"/>
      <c r="C124" s="96"/>
      <c r="D124" s="96"/>
      <c r="E124" s="96"/>
      <c r="F124" s="96"/>
      <c r="G124" s="96"/>
      <c r="H124" s="96"/>
      <c r="I124" s="96"/>
      <c r="J124" s="96"/>
      <c r="K124" s="96"/>
      <c r="L124" s="96"/>
      <c r="M124" s="96"/>
      <c r="N124" s="59"/>
      <c r="O124" s="59"/>
      <c r="P124" s="82"/>
    </row>
    <row r="125" spans="1:16" s="24" customFormat="1">
      <c r="A125" s="59"/>
      <c r="B125" s="96"/>
      <c r="C125" s="96"/>
      <c r="D125" s="96"/>
      <c r="E125" s="96"/>
      <c r="F125" s="96"/>
      <c r="G125" s="96"/>
      <c r="H125" s="96"/>
      <c r="I125" s="96"/>
      <c r="J125" s="96"/>
      <c r="K125" s="96"/>
      <c r="L125" s="96"/>
      <c r="M125" s="96"/>
      <c r="N125" s="192"/>
      <c r="O125" s="96"/>
    </row>
    <row r="126" spans="1:16" s="24" customFormat="1">
      <c r="A126" s="158"/>
      <c r="B126" s="96"/>
      <c r="C126" s="96"/>
      <c r="D126" s="96"/>
      <c r="E126" s="96"/>
      <c r="F126" s="96"/>
      <c r="G126" s="96"/>
      <c r="H126" s="96"/>
      <c r="I126" s="96"/>
      <c r="J126" s="96"/>
      <c r="K126" s="96"/>
      <c r="L126" s="96"/>
      <c r="M126" s="96"/>
      <c r="N126" s="96"/>
      <c r="O126" s="96"/>
    </row>
    <row r="127" spans="1:16" s="24" customFormat="1">
      <c r="A127" s="158"/>
      <c r="B127" s="59"/>
      <c r="C127" s="59"/>
      <c r="D127" s="59"/>
      <c r="E127" s="59"/>
      <c r="F127" s="59"/>
      <c r="G127" s="59"/>
      <c r="H127" s="59"/>
      <c r="I127" s="59"/>
      <c r="J127" s="59"/>
      <c r="K127" s="59"/>
      <c r="L127" s="59"/>
      <c r="M127" s="59"/>
      <c r="N127" s="59"/>
      <c r="O127" s="59"/>
      <c r="P127" s="30"/>
    </row>
    <row r="128" spans="1:16" s="24" customFormat="1">
      <c r="A128" s="158"/>
      <c r="B128" s="59"/>
      <c r="C128" s="59"/>
      <c r="D128" s="59"/>
      <c r="E128" s="59"/>
      <c r="F128" s="59"/>
      <c r="G128" s="59"/>
      <c r="H128" s="59"/>
      <c r="I128" s="59"/>
      <c r="J128" s="59"/>
      <c r="K128" s="59"/>
      <c r="L128" s="59"/>
      <c r="M128" s="59"/>
      <c r="N128" s="59"/>
      <c r="O128" s="59"/>
      <c r="P128" s="30"/>
    </row>
    <row r="129" spans="1:16" s="24" customFormat="1">
      <c r="A129" s="158"/>
      <c r="B129" s="59"/>
      <c r="C129" s="59"/>
      <c r="D129" s="59"/>
      <c r="E129" s="59"/>
      <c r="F129" s="59"/>
      <c r="G129" s="59"/>
      <c r="H129" s="59"/>
      <c r="I129" s="59"/>
      <c r="J129" s="59"/>
      <c r="K129" s="59"/>
      <c r="L129" s="59"/>
      <c r="M129" s="59"/>
      <c r="N129" s="59"/>
      <c r="O129" s="59"/>
      <c r="P129" s="30"/>
    </row>
    <row r="130" spans="1:16" s="24" customFormat="1">
      <c r="A130" s="158"/>
      <c r="B130" s="59"/>
      <c r="C130" s="59"/>
      <c r="D130" s="59"/>
      <c r="E130" s="59"/>
      <c r="F130" s="59"/>
      <c r="G130" s="59"/>
      <c r="H130" s="59"/>
      <c r="I130" s="59"/>
      <c r="J130" s="59"/>
      <c r="K130" s="59"/>
      <c r="L130" s="59"/>
      <c r="M130" s="59"/>
      <c r="N130" s="59"/>
      <c r="O130" s="59"/>
      <c r="P130" s="30"/>
    </row>
    <row r="131" spans="1:16" s="24" customFormat="1">
      <c r="A131" s="158"/>
      <c r="B131" s="59"/>
      <c r="C131" s="59"/>
      <c r="D131" s="59"/>
      <c r="E131" s="59"/>
      <c r="F131" s="59"/>
      <c r="G131" s="59"/>
      <c r="H131" s="59"/>
      <c r="I131" s="59"/>
      <c r="J131" s="59"/>
      <c r="K131" s="59"/>
      <c r="L131" s="59"/>
      <c r="M131" s="59"/>
      <c r="N131" s="59"/>
      <c r="O131" s="59"/>
      <c r="P131" s="30"/>
    </row>
    <row r="132" spans="1:16" s="24" customFormat="1">
      <c r="A132" s="158"/>
      <c r="B132" s="59"/>
      <c r="C132" s="59"/>
      <c r="D132" s="59"/>
      <c r="E132" s="59"/>
      <c r="F132" s="59"/>
      <c r="G132" s="59"/>
      <c r="H132" s="59"/>
      <c r="I132" s="59"/>
      <c r="J132" s="59"/>
      <c r="K132" s="59"/>
      <c r="L132" s="59"/>
      <c r="M132" s="59"/>
      <c r="N132" s="59"/>
      <c r="O132" s="59"/>
      <c r="P132" s="30"/>
    </row>
    <row r="133" spans="1:16" s="24" customFormat="1">
      <c r="A133" s="158"/>
      <c r="B133" s="59"/>
      <c r="C133" s="59"/>
      <c r="D133" s="59"/>
      <c r="E133" s="59"/>
      <c r="F133" s="59"/>
      <c r="G133" s="59"/>
      <c r="H133" s="59"/>
      <c r="I133" s="59"/>
      <c r="J133" s="59"/>
      <c r="K133" s="59"/>
      <c r="L133" s="59"/>
      <c r="M133" s="59"/>
      <c r="N133" s="59"/>
      <c r="O133" s="59"/>
      <c r="P133" s="30"/>
    </row>
    <row r="134" spans="1:16" s="24" customFormat="1">
      <c r="A134" s="158"/>
      <c r="B134" s="59"/>
      <c r="C134" s="59"/>
      <c r="D134" s="59"/>
      <c r="E134" s="59"/>
      <c r="F134" s="59"/>
      <c r="G134" s="59"/>
      <c r="H134" s="59"/>
      <c r="I134" s="59"/>
      <c r="J134" s="59"/>
      <c r="K134" s="59"/>
      <c r="L134" s="59"/>
      <c r="M134" s="59"/>
      <c r="N134" s="59"/>
      <c r="O134" s="59"/>
      <c r="P134" s="30"/>
    </row>
    <row r="135" spans="1:16" s="24" customFormat="1">
      <c r="A135" s="158"/>
      <c r="B135" s="59"/>
      <c r="C135" s="59"/>
      <c r="D135" s="59"/>
      <c r="E135" s="59"/>
      <c r="F135" s="59"/>
      <c r="G135" s="59"/>
      <c r="H135" s="59"/>
      <c r="I135" s="59"/>
      <c r="J135" s="59"/>
      <c r="K135" s="59"/>
      <c r="L135" s="59"/>
      <c r="M135" s="59"/>
      <c r="N135" s="59"/>
      <c r="O135" s="59"/>
      <c r="P135" s="30"/>
    </row>
    <row r="136" spans="1:16" s="24" customFormat="1">
      <c r="A136" s="158"/>
      <c r="B136" s="59"/>
      <c r="C136" s="59"/>
      <c r="D136" s="59"/>
      <c r="E136" s="59"/>
      <c r="F136" s="59"/>
      <c r="G136" s="59"/>
      <c r="H136" s="59"/>
      <c r="I136" s="59"/>
      <c r="J136" s="59"/>
      <c r="K136" s="59"/>
      <c r="L136" s="59"/>
      <c r="M136" s="59"/>
      <c r="N136" s="59"/>
      <c r="O136" s="59"/>
      <c r="P136" s="30"/>
    </row>
    <row r="137" spans="1:16" s="24" customFormat="1">
      <c r="A137" s="158"/>
      <c r="B137" s="59"/>
      <c r="C137" s="59"/>
      <c r="D137" s="59"/>
      <c r="E137" s="59"/>
      <c r="F137" s="59"/>
      <c r="G137" s="59"/>
      <c r="H137" s="59"/>
      <c r="I137" s="59"/>
      <c r="J137" s="59"/>
      <c r="K137" s="59"/>
      <c r="L137" s="59"/>
      <c r="M137" s="59"/>
      <c r="N137" s="59"/>
      <c r="O137" s="59"/>
      <c r="P137" s="30"/>
    </row>
    <row r="138" spans="1:16" s="24" customFormat="1">
      <c r="A138" s="158"/>
      <c r="B138" s="59"/>
      <c r="C138" s="59"/>
      <c r="D138" s="59"/>
      <c r="E138" s="59"/>
      <c r="F138" s="59"/>
      <c r="G138" s="59"/>
      <c r="H138" s="59"/>
      <c r="I138" s="59"/>
      <c r="J138" s="59"/>
      <c r="K138" s="59"/>
      <c r="L138" s="59"/>
      <c r="M138" s="59"/>
      <c r="N138" s="59"/>
      <c r="O138" s="59"/>
      <c r="P138" s="30"/>
    </row>
    <row r="139" spans="1:16" s="24" customFormat="1">
      <c r="A139" s="158"/>
      <c r="B139" s="59"/>
      <c r="C139" s="59"/>
      <c r="D139" s="59"/>
      <c r="E139" s="59"/>
      <c r="F139" s="59"/>
      <c r="G139" s="59"/>
      <c r="H139" s="59"/>
      <c r="I139" s="59"/>
      <c r="J139" s="59"/>
      <c r="K139" s="59"/>
      <c r="L139" s="59"/>
      <c r="M139" s="59"/>
      <c r="N139" s="59"/>
      <c r="O139" s="59"/>
      <c r="P139" s="30"/>
    </row>
    <row r="140" spans="1:16" s="24" customFormat="1"/>
    <row r="141" spans="1:16" s="24" customFormat="1">
      <c r="P141" s="66"/>
    </row>
    <row r="142" spans="1:16" s="24" customFormat="1">
      <c r="P142" s="66"/>
    </row>
    <row r="143" spans="1:16" s="24" customFormat="1">
      <c r="B143" s="194"/>
      <c r="P143" s="66"/>
    </row>
    <row r="144" spans="1:16">
      <c r="B144" s="44"/>
      <c r="C144" s="44"/>
      <c r="D144" s="44"/>
      <c r="E144" s="44"/>
      <c r="F144" s="44"/>
      <c r="G144" s="44"/>
      <c r="H144" s="44"/>
      <c r="I144" s="44"/>
      <c r="J144" s="44"/>
      <c r="K144" s="44"/>
      <c r="L144" s="44"/>
      <c r="M144" s="44"/>
    </row>
    <row r="145" spans="1:16">
      <c r="A145" s="78"/>
      <c r="B145" s="44"/>
      <c r="C145" s="44"/>
      <c r="D145" s="44"/>
      <c r="E145" s="44"/>
      <c r="F145" s="44"/>
      <c r="G145" s="44"/>
      <c r="H145" s="44"/>
      <c r="I145" s="44"/>
      <c r="J145" s="44"/>
      <c r="K145" s="44"/>
      <c r="L145" s="44"/>
      <c r="M145" s="44"/>
    </row>
    <row r="146" spans="1:16">
      <c r="A146" s="72"/>
      <c r="B146" s="44"/>
      <c r="C146" s="44"/>
      <c r="D146" s="44"/>
      <c r="E146" s="44"/>
      <c r="F146" s="44"/>
      <c r="G146" s="44"/>
      <c r="H146" s="44"/>
      <c r="I146" s="44"/>
      <c r="J146" s="44"/>
      <c r="K146" s="44"/>
      <c r="L146" s="44"/>
      <c r="M146" s="44"/>
    </row>
    <row r="147" spans="1:16">
      <c r="A147" s="72"/>
      <c r="B147" s="83"/>
      <c r="C147" s="83"/>
      <c r="D147" s="83"/>
      <c r="E147" s="83"/>
      <c r="F147" s="83"/>
      <c r="G147" s="83"/>
      <c r="H147" s="83"/>
      <c r="I147" s="83"/>
      <c r="J147" s="83"/>
      <c r="K147" s="83"/>
      <c r="L147" s="83"/>
      <c r="M147" s="83"/>
      <c r="N147" s="84"/>
      <c r="O147" s="84"/>
      <c r="P147" s="23"/>
    </row>
    <row r="148" spans="1:16">
      <c r="A148" s="72"/>
      <c r="B148" s="44"/>
      <c r="C148" s="83"/>
      <c r="D148" s="83"/>
      <c r="E148" s="83"/>
      <c r="F148" s="83"/>
      <c r="G148" s="83"/>
      <c r="H148" s="83"/>
      <c r="I148" s="83"/>
      <c r="J148" s="83"/>
      <c r="K148" s="83"/>
      <c r="L148" s="83"/>
      <c r="M148" s="83"/>
      <c r="N148" s="84"/>
      <c r="O148" s="84"/>
      <c r="P148" s="23"/>
    </row>
    <row r="149" spans="1:16">
      <c r="A149" s="72"/>
      <c r="B149" s="44"/>
      <c r="C149" s="44"/>
      <c r="D149" s="83"/>
      <c r="E149" s="83"/>
      <c r="F149" s="83"/>
      <c r="G149" s="83"/>
      <c r="H149" s="83"/>
      <c r="I149" s="83"/>
      <c r="J149" s="83"/>
      <c r="K149" s="83"/>
      <c r="L149" s="83"/>
      <c r="M149" s="83"/>
      <c r="N149" s="84"/>
      <c r="O149" s="84"/>
      <c r="P149" s="23"/>
    </row>
    <row r="150" spans="1:16">
      <c r="A150" s="72"/>
      <c r="B150" s="44"/>
      <c r="C150" s="44"/>
      <c r="D150" s="44"/>
      <c r="E150" s="83"/>
      <c r="F150" s="83"/>
      <c r="G150" s="83"/>
      <c r="H150" s="83"/>
      <c r="I150" s="83"/>
      <c r="J150" s="83"/>
      <c r="K150" s="83"/>
      <c r="L150" s="83"/>
      <c r="M150" s="83"/>
      <c r="N150" s="84"/>
      <c r="O150" s="84"/>
      <c r="P150" s="23"/>
    </row>
    <row r="151" spans="1:16">
      <c r="A151" s="72"/>
      <c r="B151" s="44"/>
      <c r="C151" s="44"/>
      <c r="D151" s="44"/>
      <c r="E151" s="44"/>
      <c r="F151" s="83"/>
      <c r="G151" s="83"/>
      <c r="H151" s="83"/>
      <c r="I151" s="83"/>
      <c r="J151" s="83"/>
      <c r="K151" s="83"/>
      <c r="L151" s="83"/>
      <c r="M151" s="83"/>
      <c r="N151" s="84"/>
      <c r="O151" s="84"/>
      <c r="P151" s="23"/>
    </row>
    <row r="152" spans="1:16">
      <c r="A152" s="72"/>
      <c r="B152" s="44"/>
      <c r="C152" s="44"/>
      <c r="D152" s="44"/>
      <c r="E152" s="44"/>
      <c r="F152" s="44"/>
      <c r="G152" s="83"/>
      <c r="H152" s="83"/>
      <c r="I152" s="83"/>
      <c r="J152" s="83"/>
      <c r="K152" s="83"/>
      <c r="L152" s="83"/>
      <c r="M152" s="83"/>
      <c r="N152" s="84"/>
      <c r="O152" s="84"/>
      <c r="P152" s="23"/>
    </row>
    <row r="153" spans="1:16">
      <c r="A153" s="72"/>
      <c r="B153" s="44"/>
      <c r="C153" s="44"/>
      <c r="D153" s="44"/>
      <c r="E153" s="44"/>
      <c r="F153" s="44"/>
      <c r="G153" s="44"/>
      <c r="H153" s="83"/>
      <c r="I153" s="83"/>
      <c r="J153" s="83"/>
      <c r="K153" s="83"/>
      <c r="L153" s="83"/>
      <c r="M153" s="83"/>
      <c r="N153" s="84"/>
      <c r="O153" s="84"/>
      <c r="P153" s="23"/>
    </row>
    <row r="154" spans="1:16">
      <c r="A154" s="72"/>
      <c r="B154" s="44"/>
      <c r="C154" s="44"/>
      <c r="D154" s="44"/>
      <c r="E154" s="44"/>
      <c r="F154" s="44"/>
      <c r="G154" s="44"/>
      <c r="H154" s="44"/>
      <c r="I154" s="83"/>
      <c r="J154" s="83"/>
      <c r="K154" s="83"/>
      <c r="L154" s="83"/>
      <c r="M154" s="83"/>
      <c r="N154" s="84"/>
      <c r="O154" s="84"/>
      <c r="P154" s="23"/>
    </row>
    <row r="155" spans="1:16">
      <c r="A155" s="72"/>
      <c r="B155" s="44"/>
      <c r="C155" s="44"/>
      <c r="D155" s="44"/>
      <c r="E155" s="44"/>
      <c r="F155" s="44"/>
      <c r="G155" s="44"/>
      <c r="H155" s="44"/>
      <c r="I155" s="44"/>
      <c r="J155" s="85"/>
      <c r="K155" s="85"/>
      <c r="L155" s="85"/>
      <c r="M155" s="85"/>
      <c r="N155" s="84"/>
      <c r="O155" s="84"/>
      <c r="P155" s="23"/>
    </row>
    <row r="156" spans="1:16">
      <c r="A156" s="72"/>
      <c r="B156" s="44"/>
      <c r="C156" s="44"/>
      <c r="D156" s="44"/>
      <c r="E156" s="44"/>
      <c r="F156" s="44"/>
      <c r="G156" s="44"/>
      <c r="H156" s="44"/>
      <c r="I156" s="44"/>
      <c r="J156" s="60"/>
      <c r="K156" s="85"/>
      <c r="L156" s="85"/>
      <c r="M156" s="85"/>
      <c r="N156" s="84"/>
      <c r="O156" s="84"/>
      <c r="P156" s="23"/>
    </row>
    <row r="157" spans="1:16">
      <c r="A157" s="72"/>
      <c r="B157" s="44"/>
      <c r="C157" s="44"/>
      <c r="D157" s="44"/>
      <c r="E157" s="44"/>
      <c r="F157" s="44"/>
      <c r="G157" s="44"/>
      <c r="H157" s="44"/>
      <c r="I157" s="44"/>
      <c r="J157" s="60"/>
      <c r="K157" s="60"/>
      <c r="L157" s="85"/>
      <c r="M157" s="85"/>
      <c r="N157" s="84"/>
      <c r="O157" s="84"/>
      <c r="P157" s="23"/>
    </row>
    <row r="158" spans="1:16">
      <c r="A158" s="72"/>
      <c r="B158" s="44"/>
      <c r="C158" s="44"/>
      <c r="D158" s="44"/>
      <c r="E158" s="44"/>
      <c r="F158" s="44"/>
      <c r="G158" s="44"/>
      <c r="H158" s="44"/>
      <c r="I158" s="44"/>
      <c r="J158" s="60"/>
      <c r="K158" s="60"/>
      <c r="L158" s="60"/>
      <c r="M158" s="85"/>
      <c r="N158" s="84"/>
      <c r="O158" s="84"/>
      <c r="P158" s="23"/>
    </row>
    <row r="159" spans="1:16">
      <c r="A159" s="72"/>
      <c r="N159" s="84"/>
      <c r="O159" s="84"/>
      <c r="P159" s="23"/>
    </row>
    <row r="161" spans="1:13">
      <c r="B161" s="44"/>
      <c r="C161" s="44"/>
      <c r="D161" s="44"/>
      <c r="E161" s="44"/>
      <c r="F161" s="44"/>
      <c r="G161" s="44"/>
      <c r="H161" s="44"/>
      <c r="I161" s="44"/>
      <c r="J161" s="44"/>
      <c r="K161" s="44"/>
      <c r="L161" s="44"/>
      <c r="M161" s="44"/>
    </row>
    <row r="162" spans="1:13">
      <c r="A162" s="78"/>
      <c r="B162" s="44"/>
      <c r="C162" s="44"/>
      <c r="D162" s="44"/>
      <c r="E162" s="44"/>
      <c r="F162" s="44"/>
      <c r="G162" s="44"/>
      <c r="H162" s="44"/>
      <c r="I162" s="44"/>
      <c r="J162" s="44"/>
      <c r="K162" s="44"/>
      <c r="L162" s="44"/>
      <c r="M162" s="44"/>
    </row>
    <row r="163" spans="1:13">
      <c r="A163" s="72"/>
      <c r="B163" s="44"/>
      <c r="C163" s="44"/>
      <c r="D163" s="44"/>
      <c r="E163" s="44"/>
      <c r="F163" s="44"/>
      <c r="G163" s="44"/>
      <c r="H163" s="44"/>
      <c r="I163" s="44"/>
      <c r="J163" s="44"/>
      <c r="K163" s="44"/>
      <c r="L163" s="44"/>
      <c r="M163" s="44"/>
    </row>
    <row r="164" spans="1:13">
      <c r="A164" s="72"/>
      <c r="B164" s="86"/>
      <c r="C164" s="86"/>
      <c r="D164" s="86"/>
      <c r="E164" s="86"/>
      <c r="F164" s="86"/>
      <c r="G164" s="86"/>
      <c r="H164" s="86"/>
      <c r="I164" s="86"/>
      <c r="J164" s="86"/>
      <c r="K164" s="86"/>
      <c r="L164" s="86"/>
      <c r="M164" s="86"/>
    </row>
    <row r="165" spans="1:13">
      <c r="A165" s="72"/>
      <c r="B165" s="87"/>
      <c r="C165" s="86"/>
      <c r="D165" s="86"/>
      <c r="E165" s="86"/>
      <c r="F165" s="86"/>
      <c r="G165" s="86"/>
      <c r="H165" s="86"/>
      <c r="I165" s="86"/>
      <c r="J165" s="86"/>
      <c r="K165" s="86"/>
      <c r="L165" s="86"/>
      <c r="M165" s="86"/>
    </row>
    <row r="166" spans="1:13">
      <c r="A166" s="72"/>
      <c r="B166" s="87"/>
      <c r="C166" s="87"/>
      <c r="D166" s="86"/>
      <c r="E166" s="86"/>
      <c r="F166" s="86"/>
      <c r="G166" s="86"/>
      <c r="H166" s="86"/>
      <c r="I166" s="86"/>
      <c r="J166" s="86"/>
      <c r="K166" s="86"/>
      <c r="L166" s="86"/>
      <c r="M166" s="86"/>
    </row>
    <row r="167" spans="1:13">
      <c r="A167" s="72"/>
      <c r="B167" s="87"/>
      <c r="C167" s="87"/>
      <c r="D167" s="87"/>
      <c r="E167" s="86"/>
      <c r="F167" s="86"/>
      <c r="G167" s="86"/>
      <c r="H167" s="86"/>
      <c r="I167" s="86"/>
      <c r="J167" s="86"/>
      <c r="K167" s="86"/>
      <c r="L167" s="86"/>
      <c r="M167" s="86"/>
    </row>
    <row r="168" spans="1:13">
      <c r="A168" s="72"/>
      <c r="B168" s="87"/>
      <c r="C168" s="87"/>
      <c r="D168" s="87"/>
      <c r="E168" s="87"/>
      <c r="F168" s="86"/>
      <c r="G168" s="86"/>
      <c r="H168" s="86"/>
      <c r="I168" s="86"/>
      <c r="J168" s="86"/>
      <c r="K168" s="86"/>
      <c r="L168" s="86"/>
      <c r="M168" s="86"/>
    </row>
    <row r="169" spans="1:13">
      <c r="A169" s="72"/>
      <c r="B169" s="87"/>
      <c r="C169" s="87"/>
      <c r="D169" s="87"/>
      <c r="E169" s="87"/>
      <c r="F169" s="87"/>
      <c r="G169" s="86"/>
      <c r="H169" s="86"/>
      <c r="I169" s="86"/>
      <c r="J169" s="86"/>
      <c r="K169" s="86"/>
      <c r="L169" s="86"/>
      <c r="M169" s="86"/>
    </row>
    <row r="170" spans="1:13">
      <c r="A170" s="72"/>
      <c r="B170" s="87"/>
      <c r="C170" s="87"/>
      <c r="D170" s="87"/>
      <c r="E170" s="87"/>
      <c r="F170" s="87"/>
      <c r="G170" s="87"/>
      <c r="H170" s="86"/>
      <c r="I170" s="86"/>
      <c r="J170" s="86"/>
      <c r="K170" s="86"/>
      <c r="L170" s="86"/>
      <c r="M170" s="86"/>
    </row>
    <row r="171" spans="1:13">
      <c r="A171" s="72"/>
      <c r="B171" s="87"/>
      <c r="C171" s="87"/>
      <c r="D171" s="87"/>
      <c r="E171" s="87"/>
      <c r="F171" s="87"/>
      <c r="G171" s="87"/>
      <c r="H171" s="87"/>
      <c r="I171" s="86"/>
      <c r="J171" s="86"/>
      <c r="K171" s="86"/>
      <c r="L171" s="86"/>
      <c r="M171" s="86"/>
    </row>
    <row r="172" spans="1:13">
      <c r="A172" s="72"/>
      <c r="B172" s="87"/>
      <c r="C172" s="87"/>
      <c r="D172" s="87"/>
      <c r="E172" s="87"/>
      <c r="F172" s="87"/>
      <c r="G172" s="87"/>
      <c r="H172" s="87"/>
      <c r="I172" s="87"/>
      <c r="J172" s="86"/>
      <c r="K172" s="86"/>
      <c r="L172" s="86"/>
      <c r="M172" s="86"/>
    </row>
    <row r="173" spans="1:13">
      <c r="A173" s="72"/>
      <c r="B173" s="87"/>
      <c r="C173" s="87"/>
      <c r="D173" s="87"/>
      <c r="E173" s="87"/>
      <c r="F173" s="87"/>
      <c r="G173" s="87"/>
      <c r="H173" s="87"/>
      <c r="I173" s="87"/>
      <c r="J173" s="87"/>
      <c r="K173" s="86"/>
      <c r="L173" s="86"/>
      <c r="M173" s="86"/>
    </row>
    <row r="174" spans="1:13">
      <c r="A174" s="72"/>
      <c r="B174" s="87"/>
      <c r="C174" s="87"/>
      <c r="D174" s="87"/>
      <c r="E174" s="87"/>
      <c r="F174" s="87"/>
      <c r="G174" s="87"/>
      <c r="H174" s="87"/>
      <c r="I174" s="87"/>
      <c r="J174" s="87"/>
      <c r="K174" s="87"/>
      <c r="L174" s="86"/>
      <c r="M174" s="86"/>
    </row>
    <row r="175" spans="1:13">
      <c r="A175" s="72"/>
      <c r="B175" s="87"/>
      <c r="C175" s="87"/>
      <c r="D175" s="87"/>
      <c r="E175" s="87"/>
      <c r="F175" s="87"/>
      <c r="G175" s="87"/>
      <c r="H175" s="87"/>
      <c r="I175" s="87"/>
      <c r="J175" s="87"/>
      <c r="K175" s="87"/>
      <c r="L175" s="87"/>
      <c r="M175" s="86"/>
    </row>
    <row r="176" spans="1:13">
      <c r="A176" s="72"/>
    </row>
    <row r="178" spans="1:14">
      <c r="A178" s="78"/>
    </row>
    <row r="179" spans="1:14">
      <c r="A179" s="44"/>
      <c r="B179" s="44"/>
      <c r="C179" s="44"/>
      <c r="D179" s="44"/>
      <c r="E179" s="44"/>
      <c r="F179" s="44"/>
      <c r="G179" s="44"/>
      <c r="H179" s="44"/>
      <c r="I179" s="44"/>
      <c r="J179" s="44"/>
      <c r="K179" s="44"/>
      <c r="L179" s="44"/>
      <c r="M179" s="44"/>
      <c r="N179" s="44"/>
    </row>
    <row r="180" spans="1:14">
      <c r="A180" s="60"/>
      <c r="B180" s="44"/>
      <c r="C180" s="44"/>
      <c r="D180" s="44"/>
      <c r="E180" s="44"/>
      <c r="F180" s="44"/>
      <c r="G180" s="44"/>
      <c r="H180" s="44"/>
      <c r="I180" s="44"/>
      <c r="J180" s="44"/>
      <c r="K180" s="44"/>
      <c r="L180" s="44"/>
      <c r="M180" s="44"/>
      <c r="N180" s="60"/>
    </row>
    <row r="181" spans="1:14">
      <c r="A181" s="72"/>
      <c r="B181" s="44"/>
      <c r="C181" s="44"/>
      <c r="D181" s="44"/>
      <c r="E181" s="44"/>
      <c r="F181" s="44"/>
      <c r="G181" s="44"/>
      <c r="H181" s="44"/>
      <c r="I181" s="44"/>
      <c r="J181" s="44"/>
      <c r="K181" s="44"/>
      <c r="L181" s="44"/>
      <c r="M181" s="44"/>
      <c r="N181" s="44"/>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72"/>
      <c r="B194" s="65"/>
      <c r="C194" s="65"/>
      <c r="D194" s="65"/>
      <c r="E194" s="65"/>
      <c r="F194" s="65"/>
      <c r="G194" s="65"/>
      <c r="H194" s="65"/>
      <c r="I194" s="65"/>
      <c r="J194" s="65"/>
      <c r="K194" s="65"/>
      <c r="L194" s="65"/>
      <c r="M194" s="65"/>
      <c r="N194" s="65"/>
    </row>
    <row r="195" spans="1:14">
      <c r="A195" s="44"/>
      <c r="B195" s="44"/>
      <c r="C195" s="44"/>
      <c r="D195" s="44"/>
      <c r="E195" s="44"/>
      <c r="F195" s="44"/>
      <c r="G195" s="44"/>
      <c r="H195" s="44"/>
      <c r="I195" s="44"/>
      <c r="J195" s="44"/>
      <c r="K195" s="44"/>
      <c r="L195" s="44"/>
      <c r="M195" s="44"/>
      <c r="N195" s="44"/>
    </row>
    <row r="196" spans="1:14">
      <c r="A196" s="78"/>
    </row>
    <row r="197" spans="1:14">
      <c r="A197" s="44"/>
      <c r="B197" s="44"/>
      <c r="C197" s="44"/>
      <c r="D197" s="44"/>
      <c r="E197" s="44"/>
      <c r="F197" s="44"/>
      <c r="G197" s="44"/>
      <c r="H197" s="44"/>
      <c r="I197" s="44"/>
      <c r="J197" s="44"/>
      <c r="K197" s="44"/>
      <c r="L197" s="44"/>
      <c r="M197" s="44"/>
      <c r="N197" s="44"/>
    </row>
    <row r="198" spans="1:14">
      <c r="A198" s="60"/>
      <c r="B198" s="44"/>
      <c r="C198" s="44"/>
      <c r="D198" s="44"/>
      <c r="E198" s="44"/>
      <c r="F198" s="44"/>
      <c r="G198" s="44"/>
      <c r="H198" s="44"/>
      <c r="I198" s="44"/>
      <c r="J198" s="44"/>
      <c r="K198" s="44"/>
      <c r="L198" s="44"/>
      <c r="M198" s="44"/>
      <c r="N198" s="60"/>
    </row>
    <row r="199" spans="1:14">
      <c r="A199" s="72"/>
      <c r="B199" s="44"/>
      <c r="C199" s="44"/>
      <c r="D199" s="44"/>
      <c r="E199" s="44"/>
      <c r="F199" s="44"/>
      <c r="G199" s="44"/>
      <c r="H199" s="44"/>
      <c r="I199" s="44"/>
      <c r="J199" s="44"/>
      <c r="K199" s="44"/>
      <c r="L199" s="44"/>
      <c r="M199" s="44"/>
      <c r="N199" s="44"/>
    </row>
    <row r="200" spans="1:14">
      <c r="A200" s="72"/>
      <c r="B200" s="65"/>
      <c r="C200" s="65"/>
      <c r="D200" s="65"/>
      <c r="E200" s="65"/>
      <c r="F200" s="65"/>
      <c r="G200" s="65"/>
      <c r="H200" s="65"/>
      <c r="I200" s="65"/>
      <c r="J200" s="65"/>
      <c r="K200" s="65"/>
      <c r="L200" s="65"/>
      <c r="M200" s="65"/>
      <c r="N200" s="65"/>
    </row>
    <row r="201" spans="1:14">
      <c r="A201" s="72"/>
      <c r="B201" s="44"/>
      <c r="C201" s="65"/>
      <c r="D201" s="65"/>
      <c r="E201" s="65"/>
      <c r="F201" s="65"/>
      <c r="G201" s="65"/>
      <c r="H201" s="65"/>
      <c r="I201" s="65"/>
      <c r="J201" s="65"/>
      <c r="K201" s="65"/>
      <c r="L201" s="65"/>
      <c r="M201" s="65"/>
      <c r="N201" s="65"/>
    </row>
    <row r="202" spans="1:14">
      <c r="A202" s="72"/>
      <c r="B202" s="44"/>
      <c r="C202" s="44"/>
      <c r="D202" s="65"/>
      <c r="E202" s="65"/>
      <c r="F202" s="65"/>
      <c r="G202" s="65"/>
      <c r="H202" s="65"/>
      <c r="I202" s="65"/>
      <c r="J202" s="65"/>
      <c r="K202" s="65"/>
      <c r="L202" s="65"/>
      <c r="M202" s="65"/>
      <c r="N202" s="65"/>
    </row>
    <row r="203" spans="1:14">
      <c r="A203" s="72"/>
      <c r="B203" s="44"/>
      <c r="C203" s="44"/>
      <c r="D203" s="44"/>
      <c r="E203" s="65"/>
      <c r="F203" s="65"/>
      <c r="G203" s="65"/>
      <c r="H203" s="65"/>
      <c r="I203" s="65"/>
      <c r="J203" s="65"/>
      <c r="K203" s="65"/>
      <c r="L203" s="65"/>
      <c r="M203" s="65"/>
      <c r="N203" s="65"/>
    </row>
    <row r="204" spans="1:14">
      <c r="A204" s="72"/>
      <c r="B204" s="44"/>
      <c r="C204" s="44"/>
      <c r="D204" s="44"/>
      <c r="E204" s="44"/>
      <c r="F204" s="65"/>
      <c r="G204" s="65"/>
      <c r="H204" s="65"/>
      <c r="I204" s="65"/>
      <c r="J204" s="65"/>
      <c r="K204" s="65"/>
      <c r="L204" s="65"/>
      <c r="M204" s="65"/>
      <c r="N204" s="65"/>
    </row>
    <row r="205" spans="1:14">
      <c r="A205" s="72"/>
      <c r="B205" s="44"/>
      <c r="C205" s="44"/>
      <c r="D205" s="44"/>
      <c r="E205" s="44"/>
      <c r="F205" s="44"/>
      <c r="G205" s="65"/>
      <c r="H205" s="65"/>
      <c r="I205" s="65"/>
      <c r="J205" s="65"/>
      <c r="K205" s="65"/>
      <c r="L205" s="65"/>
      <c r="M205" s="65"/>
      <c r="N205" s="65"/>
    </row>
    <row r="206" spans="1:14">
      <c r="A206" s="72"/>
      <c r="B206" s="44"/>
      <c r="C206" s="44"/>
      <c r="D206" s="44"/>
      <c r="E206" s="44"/>
      <c r="F206" s="44"/>
      <c r="G206" s="44"/>
      <c r="H206" s="65"/>
      <c r="I206" s="65"/>
      <c r="J206" s="65"/>
      <c r="K206" s="65"/>
      <c r="L206" s="65"/>
      <c r="M206" s="65"/>
      <c r="N206" s="65"/>
    </row>
    <row r="207" spans="1:14">
      <c r="A207" s="72"/>
      <c r="B207" s="44"/>
      <c r="C207" s="44"/>
      <c r="D207" s="44"/>
      <c r="E207" s="44"/>
      <c r="F207" s="44"/>
      <c r="G207" s="44"/>
      <c r="H207" s="44"/>
      <c r="I207" s="65"/>
      <c r="J207" s="65"/>
      <c r="K207" s="65"/>
      <c r="L207" s="65"/>
      <c r="M207" s="65"/>
      <c r="N207" s="65"/>
    </row>
    <row r="208" spans="1:14">
      <c r="A208" s="72"/>
      <c r="B208" s="44"/>
      <c r="C208" s="44"/>
      <c r="D208" s="44"/>
      <c r="E208" s="44"/>
      <c r="F208" s="44"/>
      <c r="G208" s="44"/>
      <c r="H208" s="44"/>
      <c r="I208" s="44"/>
      <c r="J208" s="65"/>
      <c r="K208" s="65"/>
      <c r="L208" s="65"/>
      <c r="M208" s="65"/>
      <c r="N208" s="65"/>
    </row>
    <row r="209" spans="1:14">
      <c r="A209" s="72"/>
      <c r="B209" s="44"/>
      <c r="C209" s="44"/>
      <c r="D209" s="44"/>
      <c r="E209" s="44"/>
      <c r="F209" s="44"/>
      <c r="G209" s="44"/>
      <c r="H209" s="44"/>
      <c r="I209" s="44"/>
      <c r="J209" s="44"/>
      <c r="K209" s="65"/>
      <c r="L209" s="65"/>
      <c r="M209" s="65"/>
      <c r="N209" s="65"/>
    </row>
    <row r="210" spans="1:14">
      <c r="A210" s="72"/>
      <c r="B210" s="44"/>
      <c r="C210" s="44"/>
      <c r="D210" s="44"/>
      <c r="E210" s="44"/>
      <c r="F210" s="44"/>
      <c r="G210" s="44"/>
      <c r="H210" s="44"/>
      <c r="I210" s="44"/>
      <c r="J210" s="44"/>
      <c r="K210" s="44"/>
      <c r="L210" s="65"/>
      <c r="M210" s="65"/>
      <c r="N210" s="65"/>
    </row>
    <row r="211" spans="1:14">
      <c r="A211" s="72"/>
      <c r="B211" s="44"/>
      <c r="C211" s="44"/>
      <c r="D211" s="44"/>
      <c r="E211" s="44"/>
      <c r="F211" s="44"/>
      <c r="G211" s="44"/>
      <c r="H211" s="44"/>
      <c r="I211" s="44"/>
      <c r="J211" s="44"/>
      <c r="K211" s="44"/>
      <c r="L211" s="44"/>
      <c r="M211" s="65"/>
      <c r="N211" s="65"/>
    </row>
    <row r="212" spans="1:14">
      <c r="A212" s="72"/>
      <c r="B212" s="44"/>
      <c r="C212" s="44"/>
      <c r="D212" s="44"/>
      <c r="E212" s="44"/>
      <c r="F212" s="44"/>
      <c r="G212" s="44"/>
      <c r="H212" s="44"/>
      <c r="I212" s="44"/>
      <c r="J212" s="44"/>
      <c r="K212" s="44"/>
      <c r="L212" s="44"/>
      <c r="M212" s="44"/>
      <c r="N212" s="65"/>
    </row>
    <row r="213" spans="1:14">
      <c r="A213" s="88"/>
    </row>
    <row r="215" spans="1:14">
      <c r="A215" s="78"/>
      <c r="B215" s="44"/>
      <c r="C215" s="44"/>
      <c r="D215" s="44"/>
      <c r="E215" s="44"/>
      <c r="F215" s="44"/>
      <c r="G215" s="44"/>
      <c r="H215" s="44"/>
      <c r="I215" s="44"/>
      <c r="J215" s="44"/>
      <c r="K215" s="44"/>
      <c r="L215" s="44"/>
      <c r="M215" s="44"/>
      <c r="N215" s="44"/>
    </row>
    <row r="216" spans="1:14">
      <c r="A216" s="60"/>
      <c r="B216" s="44"/>
      <c r="C216" s="44"/>
      <c r="D216" s="44"/>
      <c r="E216" s="44"/>
      <c r="F216" s="44"/>
      <c r="G216" s="44"/>
      <c r="H216" s="44"/>
      <c r="I216" s="44"/>
      <c r="J216" s="44"/>
      <c r="K216" s="44"/>
      <c r="L216" s="44"/>
      <c r="M216" s="44"/>
      <c r="N216" s="60"/>
    </row>
    <row r="217" spans="1:14">
      <c r="A217" s="72"/>
      <c r="B217" s="44"/>
      <c r="C217" s="44"/>
      <c r="D217" s="44"/>
      <c r="E217" s="44"/>
      <c r="F217" s="44"/>
      <c r="G217" s="44"/>
      <c r="H217" s="44"/>
      <c r="I217" s="44"/>
      <c r="J217" s="44"/>
      <c r="K217" s="44"/>
      <c r="L217" s="44"/>
      <c r="M217" s="44"/>
      <c r="N217" s="44"/>
    </row>
    <row r="218" spans="1:14">
      <c r="A218" s="72"/>
      <c r="B218" s="65"/>
      <c r="C218" s="65"/>
      <c r="D218" s="65"/>
      <c r="E218" s="65"/>
      <c r="F218" s="65"/>
      <c r="G218" s="65"/>
      <c r="H218" s="65"/>
      <c r="I218" s="65"/>
      <c r="J218" s="65"/>
      <c r="K218" s="65"/>
      <c r="L218" s="65"/>
      <c r="M218" s="65"/>
      <c r="N218" s="65"/>
    </row>
    <row r="219" spans="1:14">
      <c r="A219" s="72"/>
      <c r="B219" s="44"/>
      <c r="C219" s="65"/>
      <c r="D219" s="65"/>
      <c r="E219" s="65"/>
      <c r="F219" s="65"/>
      <c r="G219" s="65"/>
      <c r="H219" s="65"/>
      <c r="I219" s="65"/>
      <c r="J219" s="65"/>
      <c r="K219" s="65"/>
      <c r="L219" s="65"/>
      <c r="M219" s="65"/>
      <c r="N219" s="65"/>
    </row>
    <row r="220" spans="1:14">
      <c r="A220" s="72"/>
      <c r="B220" s="44"/>
      <c r="C220" s="44"/>
      <c r="D220" s="65"/>
      <c r="E220" s="65"/>
      <c r="F220" s="65"/>
      <c r="G220" s="65"/>
      <c r="H220" s="65"/>
      <c r="I220" s="65"/>
      <c r="J220" s="65"/>
      <c r="K220" s="65"/>
      <c r="L220" s="65"/>
      <c r="M220" s="65"/>
      <c r="N220" s="65"/>
    </row>
    <row r="221" spans="1:14">
      <c r="A221" s="72"/>
      <c r="B221" s="44"/>
      <c r="C221" s="44"/>
      <c r="D221" s="44"/>
      <c r="E221" s="65"/>
      <c r="F221" s="65"/>
      <c r="G221" s="65"/>
      <c r="H221" s="65"/>
      <c r="I221" s="65"/>
      <c r="J221" s="65"/>
      <c r="K221" s="65"/>
      <c r="L221" s="65"/>
      <c r="M221" s="65"/>
      <c r="N221" s="65"/>
    </row>
    <row r="222" spans="1:14">
      <c r="A222" s="72"/>
      <c r="B222" s="44"/>
      <c r="C222" s="44"/>
      <c r="D222" s="44"/>
      <c r="E222" s="44"/>
      <c r="F222" s="65"/>
      <c r="G222" s="65"/>
      <c r="H222" s="65"/>
      <c r="I222" s="65"/>
      <c r="J222" s="65"/>
      <c r="K222" s="65"/>
      <c r="L222" s="65"/>
      <c r="M222" s="65"/>
      <c r="N222" s="65"/>
    </row>
    <row r="223" spans="1:14">
      <c r="A223" s="72"/>
      <c r="B223" s="44"/>
      <c r="C223" s="44"/>
      <c r="D223" s="44"/>
      <c r="E223" s="44"/>
      <c r="F223" s="44"/>
      <c r="G223" s="65"/>
      <c r="H223" s="65"/>
      <c r="I223" s="65"/>
      <c r="J223" s="65"/>
      <c r="K223" s="65"/>
      <c r="L223" s="65"/>
      <c r="M223" s="65"/>
      <c r="N223" s="65"/>
    </row>
    <row r="224" spans="1:14">
      <c r="A224" s="72"/>
      <c r="B224" s="44"/>
      <c r="C224" s="44"/>
      <c r="D224" s="44"/>
      <c r="E224" s="44"/>
      <c r="F224" s="44"/>
      <c r="G224" s="44"/>
      <c r="H224" s="65"/>
      <c r="I224" s="65"/>
      <c r="J224" s="65"/>
      <c r="K224" s="65"/>
      <c r="L224" s="65"/>
      <c r="M224" s="65"/>
      <c r="N224" s="65"/>
    </row>
    <row r="225" spans="1:14">
      <c r="A225" s="72"/>
      <c r="B225" s="44"/>
      <c r="C225" s="44"/>
      <c r="D225" s="44"/>
      <c r="E225" s="44"/>
      <c r="F225" s="44"/>
      <c r="G225" s="44"/>
      <c r="H225" s="44"/>
      <c r="I225" s="65"/>
      <c r="J225" s="65"/>
      <c r="K225" s="65"/>
      <c r="L225" s="65"/>
      <c r="M225" s="65"/>
      <c r="N225" s="65"/>
    </row>
    <row r="226" spans="1:14">
      <c r="A226" s="72"/>
      <c r="B226" s="44"/>
      <c r="C226" s="44"/>
      <c r="D226" s="44"/>
      <c r="E226" s="44"/>
      <c r="F226" s="44"/>
      <c r="G226" s="44"/>
      <c r="H226" s="44"/>
      <c r="I226" s="44"/>
      <c r="J226" s="65"/>
      <c r="K226" s="65"/>
      <c r="L226" s="65"/>
      <c r="M226" s="65"/>
      <c r="N226" s="65"/>
    </row>
    <row r="227" spans="1:14">
      <c r="A227" s="72"/>
      <c r="B227" s="44"/>
      <c r="C227" s="44"/>
      <c r="D227" s="44"/>
      <c r="E227" s="44"/>
      <c r="F227" s="44"/>
      <c r="G227" s="44"/>
      <c r="H227" s="44"/>
      <c r="I227" s="44"/>
      <c r="J227" s="44"/>
      <c r="K227" s="65"/>
      <c r="L227" s="65"/>
      <c r="M227" s="65"/>
      <c r="N227" s="65"/>
    </row>
    <row r="228" spans="1:14">
      <c r="A228" s="72"/>
      <c r="B228" s="44"/>
      <c r="C228" s="44"/>
      <c r="D228" s="44"/>
      <c r="E228" s="44"/>
      <c r="F228" s="44"/>
      <c r="G228" s="44"/>
      <c r="H228" s="44"/>
      <c r="I228" s="44"/>
      <c r="J228" s="44"/>
      <c r="K228" s="44"/>
      <c r="L228" s="65"/>
      <c r="M228" s="65"/>
      <c r="N228" s="65"/>
    </row>
    <row r="229" spans="1:14">
      <c r="A229" s="72"/>
      <c r="B229" s="44"/>
      <c r="C229" s="44"/>
      <c r="D229" s="44"/>
      <c r="E229" s="44"/>
      <c r="F229" s="44"/>
      <c r="G229" s="44"/>
      <c r="H229" s="44"/>
      <c r="I229" s="44"/>
      <c r="J229" s="44"/>
      <c r="K229" s="44"/>
      <c r="L229" s="44"/>
      <c r="M229" s="65"/>
      <c r="N229" s="65"/>
    </row>
    <row r="230" spans="1:14">
      <c r="A230" s="72"/>
      <c r="B230" s="44"/>
      <c r="C230" s="44"/>
      <c r="D230" s="44"/>
      <c r="E230" s="44"/>
      <c r="F230" s="44"/>
      <c r="G230" s="44"/>
      <c r="H230" s="44"/>
      <c r="I230" s="44"/>
      <c r="J230" s="44"/>
      <c r="K230" s="44"/>
      <c r="L230" s="44"/>
      <c r="M230" s="44"/>
      <c r="N230" s="65"/>
    </row>
    <row r="233" spans="1:14">
      <c r="A233" s="78"/>
      <c r="C233" s="44"/>
      <c r="D233" s="44"/>
      <c r="E233" s="44"/>
      <c r="F233" s="44"/>
      <c r="G233" s="44"/>
      <c r="H233" s="44"/>
      <c r="I233" s="44"/>
      <c r="J233" s="44"/>
      <c r="K233" s="44"/>
      <c r="L233" s="44"/>
      <c r="M233" s="44"/>
      <c r="N233" s="60"/>
    </row>
    <row r="234" spans="1:14">
      <c r="A234" s="79"/>
      <c r="B234" s="44"/>
      <c r="C234" s="44"/>
      <c r="D234" s="44"/>
      <c r="E234" s="44"/>
      <c r="F234" s="44"/>
      <c r="G234" s="44"/>
      <c r="H234" s="44"/>
      <c r="I234" s="44"/>
      <c r="J234" s="44"/>
      <c r="K234" s="44"/>
      <c r="L234" s="44"/>
      <c r="M234" s="44"/>
      <c r="N234" s="44"/>
    </row>
    <row r="235" spans="1:14">
      <c r="A235" s="72"/>
      <c r="B235" s="44"/>
      <c r="C235" s="44"/>
      <c r="D235" s="44"/>
      <c r="E235" s="44"/>
      <c r="F235" s="44"/>
      <c r="G235" s="44"/>
      <c r="H235" s="44"/>
      <c r="I235" s="44"/>
      <c r="J235" s="44"/>
      <c r="K235" s="44"/>
      <c r="L235" s="44"/>
      <c r="M235" s="44"/>
      <c r="N235" s="44"/>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48" spans="1:14">
      <c r="A248" s="72"/>
      <c r="B248" s="60"/>
      <c r="C248" s="60"/>
      <c r="D248" s="60"/>
      <c r="E248" s="60"/>
      <c r="F248" s="60"/>
      <c r="G248" s="60"/>
      <c r="H248" s="60"/>
      <c r="I248" s="60"/>
      <c r="J248" s="60"/>
      <c r="K248" s="60"/>
      <c r="L248" s="60"/>
      <c r="M248" s="60"/>
      <c r="N248" s="60"/>
    </row>
    <row r="253" spans="1:14">
      <c r="B253" s="74"/>
    </row>
    <row r="254" spans="1:14">
      <c r="B254" s="44"/>
      <c r="C254" s="44"/>
      <c r="D254" s="44"/>
      <c r="E254" s="44"/>
      <c r="F254" s="44"/>
      <c r="G254" s="44"/>
      <c r="H254" s="44"/>
      <c r="I254" s="44"/>
      <c r="J254" s="44"/>
      <c r="K254" s="44"/>
      <c r="L254" s="44"/>
      <c r="M254" s="44"/>
    </row>
    <row r="255" spans="1:14">
      <c r="A255" s="78"/>
      <c r="B255" s="44"/>
      <c r="C255" s="44"/>
      <c r="D255" s="44"/>
      <c r="E255" s="44"/>
      <c r="F255" s="44"/>
      <c r="G255" s="44"/>
      <c r="H255" s="44"/>
      <c r="I255" s="44"/>
      <c r="J255" s="44"/>
      <c r="K255" s="44"/>
      <c r="L255" s="44"/>
      <c r="M255" s="44"/>
    </row>
    <row r="256" spans="1:14">
      <c r="A256" s="72"/>
      <c r="B256" s="44"/>
      <c r="C256" s="44"/>
      <c r="D256" s="44"/>
      <c r="E256" s="44"/>
      <c r="F256" s="44"/>
      <c r="G256" s="44"/>
      <c r="H256" s="44"/>
      <c r="I256" s="44"/>
      <c r="J256" s="44"/>
      <c r="K256" s="44"/>
      <c r="L256" s="44"/>
      <c r="M256" s="44"/>
    </row>
    <row r="257" spans="1:13">
      <c r="A257" s="72"/>
      <c r="B257" s="83"/>
      <c r="C257" s="83"/>
      <c r="D257" s="83"/>
      <c r="E257" s="83"/>
      <c r="F257" s="83"/>
      <c r="G257" s="83"/>
      <c r="H257" s="83"/>
      <c r="I257" s="83"/>
      <c r="J257" s="83"/>
      <c r="K257" s="83"/>
      <c r="L257" s="83"/>
      <c r="M257" s="83"/>
    </row>
    <row r="258" spans="1:13">
      <c r="A258" s="72"/>
      <c r="B258" s="44"/>
      <c r="C258" s="83"/>
      <c r="D258" s="83"/>
      <c r="E258" s="83"/>
      <c r="F258" s="83"/>
      <c r="G258" s="83"/>
      <c r="H258" s="83"/>
      <c r="I258" s="83"/>
      <c r="J258" s="83"/>
      <c r="K258" s="83"/>
      <c r="L258" s="83"/>
      <c r="M258" s="83"/>
    </row>
    <row r="259" spans="1:13">
      <c r="A259" s="72"/>
      <c r="B259" s="44"/>
      <c r="C259" s="44"/>
      <c r="D259" s="83"/>
      <c r="E259" s="83"/>
      <c r="F259" s="83"/>
      <c r="G259" s="83"/>
      <c r="H259" s="83"/>
      <c r="I259" s="83"/>
      <c r="J259" s="83"/>
      <c r="K259" s="83"/>
      <c r="L259" s="83"/>
      <c r="M259" s="83"/>
    </row>
    <row r="260" spans="1:13">
      <c r="A260" s="72"/>
      <c r="B260" s="44"/>
      <c r="C260" s="44"/>
      <c r="D260" s="44"/>
      <c r="E260" s="83"/>
      <c r="F260" s="83"/>
      <c r="G260" s="83"/>
      <c r="H260" s="83"/>
      <c r="I260" s="83"/>
      <c r="J260" s="83"/>
      <c r="K260" s="83"/>
      <c r="L260" s="83"/>
      <c r="M260" s="83"/>
    </row>
    <row r="261" spans="1:13">
      <c r="A261" s="72"/>
      <c r="B261" s="44"/>
      <c r="C261" s="44"/>
      <c r="D261" s="44"/>
      <c r="E261" s="44"/>
      <c r="F261" s="83"/>
      <c r="G261" s="83"/>
      <c r="H261" s="83"/>
      <c r="I261" s="83"/>
      <c r="J261" s="83"/>
      <c r="K261" s="83"/>
      <c r="L261" s="83"/>
      <c r="M261" s="83"/>
    </row>
    <row r="262" spans="1:13">
      <c r="A262" s="72"/>
      <c r="B262" s="44"/>
      <c r="C262" s="44"/>
      <c r="D262" s="44"/>
      <c r="E262" s="44"/>
      <c r="F262" s="44"/>
      <c r="G262" s="83"/>
      <c r="H262" s="83"/>
      <c r="I262" s="83"/>
      <c r="J262" s="83"/>
      <c r="K262" s="83"/>
      <c r="L262" s="83"/>
      <c r="M262" s="83"/>
    </row>
    <row r="263" spans="1:13">
      <c r="A263" s="72"/>
      <c r="B263" s="44"/>
      <c r="C263" s="44"/>
      <c r="D263" s="44"/>
      <c r="E263" s="44"/>
      <c r="F263" s="44"/>
      <c r="G263" s="44"/>
      <c r="H263" s="83"/>
      <c r="I263" s="83"/>
      <c r="J263" s="83"/>
      <c r="K263" s="83"/>
      <c r="L263" s="83"/>
      <c r="M263" s="83"/>
    </row>
    <row r="264" spans="1:13">
      <c r="A264" s="72"/>
      <c r="B264" s="44"/>
      <c r="C264" s="44"/>
      <c r="D264" s="44"/>
      <c r="E264" s="44"/>
      <c r="F264" s="44"/>
      <c r="G264" s="44"/>
      <c r="H264" s="44"/>
      <c r="I264" s="83"/>
      <c r="J264" s="83"/>
      <c r="K264" s="83"/>
      <c r="L264" s="83"/>
      <c r="M264" s="83"/>
    </row>
    <row r="265" spans="1:13">
      <c r="A265" s="72"/>
      <c r="B265" s="44"/>
      <c r="C265" s="44"/>
      <c r="D265" s="44"/>
      <c r="E265" s="44"/>
      <c r="F265" s="44"/>
      <c r="G265" s="44"/>
      <c r="H265" s="44"/>
      <c r="I265" s="44"/>
      <c r="J265" s="83"/>
      <c r="K265" s="83"/>
      <c r="L265" s="83"/>
      <c r="M265" s="83"/>
    </row>
    <row r="266" spans="1:13">
      <c r="A266" s="72"/>
      <c r="B266" s="44"/>
      <c r="C266" s="44"/>
      <c r="D266" s="44"/>
      <c r="E266" s="44"/>
      <c r="F266" s="44"/>
      <c r="G266" s="44"/>
      <c r="H266" s="44"/>
      <c r="I266" s="44"/>
      <c r="J266" s="60"/>
      <c r="K266" s="83"/>
      <c r="L266" s="83"/>
      <c r="M266" s="83"/>
    </row>
    <row r="267" spans="1:13">
      <c r="A267" s="72"/>
      <c r="B267" s="44"/>
      <c r="C267" s="44"/>
      <c r="D267" s="44"/>
      <c r="E267" s="44"/>
      <c r="F267" s="44"/>
      <c r="G267" s="44"/>
      <c r="H267" s="44"/>
      <c r="I267" s="44"/>
      <c r="J267" s="60"/>
      <c r="K267" s="60"/>
      <c r="L267" s="83"/>
      <c r="M267" s="83"/>
    </row>
    <row r="268" spans="1:13">
      <c r="A268" s="72"/>
      <c r="B268" s="44"/>
      <c r="C268" s="44"/>
      <c r="D268" s="44"/>
      <c r="E268" s="44"/>
      <c r="F268" s="44"/>
      <c r="G268" s="44"/>
      <c r="H268" s="44"/>
      <c r="I268" s="44"/>
      <c r="J268" s="60"/>
      <c r="K268" s="60"/>
      <c r="L268" s="60"/>
      <c r="M268" s="83"/>
    </row>
    <row r="269" spans="1:13">
      <c r="A269" s="72"/>
    </row>
    <row r="271" spans="1:13">
      <c r="B271" s="44"/>
      <c r="C271" s="44"/>
      <c r="D271" s="44"/>
      <c r="E271" s="44"/>
      <c r="F271" s="44"/>
      <c r="G271" s="44"/>
      <c r="H271" s="44"/>
      <c r="I271" s="44"/>
      <c r="J271" s="44"/>
      <c r="K271" s="44"/>
      <c r="L271" s="44"/>
      <c r="M271" s="44"/>
    </row>
    <row r="272" spans="1:13">
      <c r="A272" s="78"/>
      <c r="B272" s="44"/>
      <c r="C272" s="44"/>
      <c r="D272" s="44"/>
      <c r="E272" s="44"/>
      <c r="F272" s="44"/>
      <c r="G272" s="44"/>
      <c r="H272" s="44"/>
      <c r="I272" s="44"/>
      <c r="J272" s="44"/>
      <c r="K272" s="44"/>
      <c r="L272" s="44"/>
      <c r="M272" s="44"/>
    </row>
    <row r="273" spans="1:14">
      <c r="A273" s="72"/>
      <c r="B273" s="44"/>
      <c r="C273" s="44"/>
      <c r="D273" s="44"/>
      <c r="E273" s="44"/>
      <c r="F273" s="44"/>
      <c r="G273" s="44"/>
      <c r="H273" s="44"/>
      <c r="I273" s="44"/>
      <c r="J273" s="44"/>
      <c r="K273" s="44"/>
      <c r="L273" s="44"/>
      <c r="M273" s="44"/>
    </row>
    <row r="274" spans="1:14">
      <c r="A274" s="72"/>
      <c r="B274" s="86"/>
      <c r="C274" s="86"/>
      <c r="D274" s="86"/>
      <c r="E274" s="86"/>
      <c r="F274" s="86"/>
      <c r="G274" s="86"/>
      <c r="H274" s="86"/>
      <c r="I274" s="86"/>
      <c r="J274" s="86"/>
      <c r="K274" s="86"/>
      <c r="L274" s="86"/>
      <c r="M274" s="86"/>
    </row>
    <row r="275" spans="1:14">
      <c r="A275" s="72"/>
      <c r="B275" s="87"/>
      <c r="C275" s="86"/>
      <c r="D275" s="86"/>
      <c r="E275" s="86"/>
      <c r="F275" s="86"/>
      <c r="G275" s="86"/>
      <c r="H275" s="86"/>
      <c r="I275" s="86"/>
      <c r="J275" s="86"/>
      <c r="K275" s="86"/>
      <c r="L275" s="86"/>
      <c r="M275" s="86"/>
    </row>
    <row r="276" spans="1:14">
      <c r="A276" s="72"/>
      <c r="B276" s="87"/>
      <c r="C276" s="87"/>
      <c r="D276" s="86"/>
      <c r="E276" s="86"/>
      <c r="F276" s="86"/>
      <c r="G276" s="86"/>
      <c r="H276" s="86"/>
      <c r="I276" s="86"/>
      <c r="J276" s="86"/>
      <c r="K276" s="86"/>
      <c r="L276" s="86"/>
      <c r="M276" s="86"/>
    </row>
    <row r="277" spans="1:14">
      <c r="A277" s="72"/>
      <c r="B277" s="87"/>
      <c r="C277" s="87"/>
      <c r="D277" s="87"/>
      <c r="E277" s="86"/>
      <c r="F277" s="86"/>
      <c r="G277" s="86"/>
      <c r="H277" s="86"/>
      <c r="I277" s="86"/>
      <c r="J277" s="86"/>
      <c r="K277" s="86"/>
      <c r="L277" s="86"/>
      <c r="M277" s="86"/>
    </row>
    <row r="278" spans="1:14">
      <c r="A278" s="72"/>
      <c r="B278" s="87"/>
      <c r="C278" s="87"/>
      <c r="D278" s="87"/>
      <c r="E278" s="87"/>
      <c r="F278" s="86"/>
      <c r="G278" s="86"/>
      <c r="H278" s="86"/>
      <c r="I278" s="86"/>
      <c r="J278" s="86"/>
      <c r="K278" s="86"/>
      <c r="L278" s="86"/>
      <c r="M278" s="86"/>
    </row>
    <row r="279" spans="1:14">
      <c r="A279" s="72"/>
      <c r="B279" s="87"/>
      <c r="C279" s="87"/>
      <c r="D279" s="87"/>
      <c r="E279" s="87"/>
      <c r="F279" s="87"/>
      <c r="G279" s="86"/>
      <c r="H279" s="86"/>
      <c r="I279" s="86"/>
      <c r="J279" s="86"/>
      <c r="K279" s="86"/>
      <c r="L279" s="86"/>
      <c r="M279" s="86"/>
    </row>
    <row r="280" spans="1:14">
      <c r="A280" s="72"/>
      <c r="B280" s="87"/>
      <c r="C280" s="87"/>
      <c r="D280" s="87"/>
      <c r="E280" s="87"/>
      <c r="F280" s="87"/>
      <c r="G280" s="87"/>
      <c r="H280" s="86"/>
      <c r="I280" s="86"/>
      <c r="J280" s="86"/>
      <c r="K280" s="86"/>
      <c r="L280" s="86"/>
      <c r="M280" s="86"/>
    </row>
    <row r="281" spans="1:14">
      <c r="A281" s="72"/>
      <c r="B281" s="87"/>
      <c r="C281" s="87"/>
      <c r="D281" s="87"/>
      <c r="E281" s="87"/>
      <c r="F281" s="87"/>
      <c r="G281" s="87"/>
      <c r="H281" s="87"/>
      <c r="I281" s="86"/>
      <c r="J281" s="86"/>
      <c r="K281" s="86"/>
      <c r="L281" s="86"/>
      <c r="M281" s="86"/>
    </row>
    <row r="282" spans="1:14">
      <c r="A282" s="72"/>
      <c r="B282" s="87"/>
      <c r="C282" s="87"/>
      <c r="D282" s="87"/>
      <c r="E282" s="87"/>
      <c r="F282" s="87"/>
      <c r="G282" s="87"/>
      <c r="H282" s="87"/>
      <c r="I282" s="87"/>
      <c r="J282" s="86"/>
      <c r="K282" s="86"/>
      <c r="L282" s="86"/>
      <c r="M282" s="86"/>
    </row>
    <row r="283" spans="1:14">
      <c r="A283" s="72"/>
      <c r="B283" s="87"/>
      <c r="C283" s="87"/>
      <c r="D283" s="87"/>
      <c r="E283" s="87"/>
      <c r="F283" s="87"/>
      <c r="G283" s="87"/>
      <c r="H283" s="87"/>
      <c r="I283" s="87"/>
      <c r="J283" s="87"/>
      <c r="K283" s="86"/>
      <c r="L283" s="86"/>
      <c r="M283" s="86"/>
    </row>
    <row r="284" spans="1:14">
      <c r="A284" s="72"/>
      <c r="B284" s="87"/>
      <c r="C284" s="87"/>
      <c r="D284" s="87"/>
      <c r="E284" s="87"/>
      <c r="F284" s="87"/>
      <c r="G284" s="87"/>
      <c r="H284" s="87"/>
      <c r="I284" s="87"/>
      <c r="J284" s="87"/>
      <c r="K284" s="87"/>
      <c r="L284" s="86"/>
      <c r="M284" s="86"/>
    </row>
    <row r="285" spans="1:14">
      <c r="A285" s="72"/>
      <c r="B285" s="87"/>
      <c r="C285" s="87"/>
      <c r="D285" s="87"/>
      <c r="E285" s="87"/>
      <c r="F285" s="87"/>
      <c r="G285" s="87"/>
      <c r="H285" s="87"/>
      <c r="I285" s="87"/>
      <c r="J285" s="87"/>
      <c r="K285" s="87"/>
      <c r="L285" s="87"/>
      <c r="M285" s="86"/>
    </row>
    <row r="286" spans="1:14">
      <c r="A286" s="72"/>
    </row>
    <row r="288" spans="1:14">
      <c r="A288" s="78"/>
      <c r="B288" s="44"/>
      <c r="C288" s="44"/>
      <c r="D288" s="44"/>
      <c r="E288" s="44"/>
      <c r="F288" s="44"/>
      <c r="G288" s="44"/>
      <c r="H288" s="44"/>
      <c r="I288" s="44"/>
      <c r="J288" s="44"/>
      <c r="K288" s="44"/>
      <c r="L288" s="44"/>
      <c r="M288" s="44"/>
      <c r="N288" s="44"/>
    </row>
    <row r="289" spans="1:14">
      <c r="A289" s="60"/>
      <c r="B289" s="44"/>
      <c r="C289" s="44"/>
      <c r="D289" s="44"/>
      <c r="E289" s="44"/>
      <c r="F289" s="44"/>
      <c r="G289" s="44"/>
      <c r="H289" s="44"/>
      <c r="I289" s="44"/>
      <c r="J289" s="44"/>
      <c r="K289" s="44"/>
      <c r="L289" s="44"/>
      <c r="M289" s="44"/>
      <c r="N289" s="60"/>
    </row>
    <row r="290" spans="1:14">
      <c r="A290" s="72"/>
      <c r="B290" s="44"/>
      <c r="C290" s="44"/>
      <c r="D290" s="44"/>
      <c r="E290" s="44"/>
      <c r="F290" s="44"/>
      <c r="G290" s="44"/>
      <c r="H290" s="44"/>
      <c r="I290" s="44"/>
      <c r="J290" s="44"/>
      <c r="K290" s="44"/>
      <c r="L290" s="44"/>
      <c r="M290" s="44"/>
      <c r="N290" s="44"/>
    </row>
    <row r="291" spans="1:14">
      <c r="A291" s="72"/>
      <c r="B291" s="65"/>
      <c r="C291" s="65"/>
      <c r="D291" s="65"/>
      <c r="E291" s="65"/>
      <c r="F291" s="65"/>
      <c r="G291" s="65"/>
      <c r="H291" s="65"/>
      <c r="I291" s="65"/>
      <c r="J291" s="65"/>
      <c r="K291" s="65"/>
      <c r="L291" s="65"/>
      <c r="M291" s="65"/>
      <c r="N291" s="65"/>
    </row>
    <row r="292" spans="1:14">
      <c r="A292" s="72"/>
      <c r="B292" s="44"/>
      <c r="C292" s="65"/>
      <c r="D292" s="65"/>
      <c r="E292" s="65"/>
      <c r="F292" s="65"/>
      <c r="G292" s="65"/>
      <c r="H292" s="65"/>
      <c r="I292" s="65"/>
      <c r="J292" s="65"/>
      <c r="K292" s="65"/>
      <c r="L292" s="65"/>
      <c r="M292" s="65"/>
      <c r="N292" s="65"/>
    </row>
    <row r="293" spans="1:14">
      <c r="A293" s="72"/>
      <c r="B293" s="44"/>
      <c r="C293" s="44"/>
      <c r="D293" s="65"/>
      <c r="E293" s="65"/>
      <c r="F293" s="65"/>
      <c r="G293" s="65"/>
      <c r="H293" s="65"/>
      <c r="I293" s="65"/>
      <c r="J293" s="65"/>
      <c r="K293" s="65"/>
      <c r="L293" s="65"/>
      <c r="M293" s="65"/>
      <c r="N293" s="65"/>
    </row>
    <row r="294" spans="1:14">
      <c r="A294" s="72"/>
      <c r="B294" s="44"/>
      <c r="C294" s="44"/>
      <c r="D294" s="44"/>
      <c r="E294" s="65"/>
      <c r="F294" s="65"/>
      <c r="G294" s="65"/>
      <c r="H294" s="65"/>
      <c r="I294" s="65"/>
      <c r="J294" s="65"/>
      <c r="K294" s="65"/>
      <c r="L294" s="65"/>
      <c r="M294" s="65"/>
      <c r="N294" s="65"/>
    </row>
    <row r="295" spans="1:14">
      <c r="A295" s="72"/>
      <c r="B295" s="44"/>
      <c r="C295" s="44"/>
      <c r="D295" s="44"/>
      <c r="E295" s="44"/>
      <c r="F295" s="65"/>
      <c r="G295" s="65"/>
      <c r="H295" s="65"/>
      <c r="I295" s="65"/>
      <c r="J295" s="65"/>
      <c r="K295" s="65"/>
      <c r="L295" s="65"/>
      <c r="M295" s="65"/>
      <c r="N295" s="65"/>
    </row>
    <row r="296" spans="1:14">
      <c r="A296" s="72"/>
      <c r="B296" s="44"/>
      <c r="C296" s="44"/>
      <c r="D296" s="44"/>
      <c r="E296" s="44"/>
      <c r="F296" s="44"/>
      <c r="G296" s="65"/>
      <c r="H296" s="65"/>
      <c r="I296" s="65"/>
      <c r="J296" s="65"/>
      <c r="K296" s="65"/>
      <c r="L296" s="65"/>
      <c r="M296" s="65"/>
      <c r="N296" s="65"/>
    </row>
    <row r="297" spans="1:14">
      <c r="A297" s="72"/>
      <c r="B297" s="44"/>
      <c r="C297" s="44"/>
      <c r="D297" s="44"/>
      <c r="E297" s="44"/>
      <c r="F297" s="44"/>
      <c r="G297" s="44"/>
      <c r="H297" s="65"/>
      <c r="I297" s="65"/>
      <c r="J297" s="65"/>
      <c r="K297" s="65"/>
      <c r="L297" s="65"/>
      <c r="M297" s="65"/>
      <c r="N297" s="65"/>
    </row>
    <row r="298" spans="1:14">
      <c r="A298" s="72"/>
      <c r="B298" s="44"/>
      <c r="C298" s="44"/>
      <c r="D298" s="44"/>
      <c r="E298" s="44"/>
      <c r="F298" s="44"/>
      <c r="G298" s="44"/>
      <c r="H298" s="44"/>
      <c r="I298" s="65"/>
      <c r="J298" s="65"/>
      <c r="K298" s="65"/>
      <c r="L298" s="65"/>
      <c r="M298" s="65"/>
      <c r="N298" s="65"/>
    </row>
    <row r="299" spans="1:14">
      <c r="A299" s="72"/>
      <c r="B299" s="44"/>
      <c r="C299" s="44"/>
      <c r="D299" s="44"/>
      <c r="E299" s="44"/>
      <c r="F299" s="44"/>
      <c r="G299" s="44"/>
      <c r="H299" s="44"/>
      <c r="I299" s="44"/>
      <c r="J299" s="65"/>
      <c r="K299" s="65"/>
      <c r="L299" s="65"/>
      <c r="M299" s="65"/>
      <c r="N299" s="65"/>
    </row>
    <row r="300" spans="1:14">
      <c r="A300" s="72"/>
      <c r="B300" s="44"/>
      <c r="C300" s="44"/>
      <c r="D300" s="44"/>
      <c r="E300" s="44"/>
      <c r="F300" s="44"/>
      <c r="G300" s="44"/>
      <c r="H300" s="44"/>
      <c r="I300" s="44"/>
      <c r="J300" s="44"/>
      <c r="K300" s="65"/>
      <c r="L300" s="65"/>
      <c r="M300" s="65"/>
      <c r="N300" s="65"/>
    </row>
    <row r="301" spans="1:14">
      <c r="A301" s="72"/>
      <c r="B301" s="44"/>
      <c r="C301" s="44"/>
      <c r="D301" s="44"/>
      <c r="E301" s="44"/>
      <c r="F301" s="44"/>
      <c r="G301" s="44"/>
      <c r="H301" s="44"/>
      <c r="I301" s="44"/>
      <c r="J301" s="44"/>
      <c r="K301" s="44"/>
      <c r="L301" s="65"/>
      <c r="M301" s="65"/>
      <c r="N301" s="65"/>
    </row>
    <row r="302" spans="1:14">
      <c r="A302" s="72"/>
      <c r="B302" s="44"/>
      <c r="C302" s="44"/>
      <c r="D302" s="44"/>
      <c r="E302" s="44"/>
      <c r="F302" s="44"/>
      <c r="G302" s="44"/>
      <c r="H302" s="44"/>
      <c r="I302" s="44"/>
      <c r="J302" s="44"/>
      <c r="K302" s="44"/>
      <c r="L302" s="44"/>
      <c r="M302" s="65"/>
      <c r="N302" s="65"/>
    </row>
    <row r="303" spans="1:14">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3"/>
  <sheetViews>
    <sheetView zoomScale="80" workbookViewId="0"/>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21" t="s">
        <v>241</v>
      </c>
      <c r="G1" s="23"/>
      <c r="H1" s="23"/>
      <c r="I1" s="95" t="s">
        <v>191</v>
      </c>
      <c r="O1" s="34"/>
      <c r="P1" s="106" t="s">
        <v>123</v>
      </c>
      <c r="Q1" s="106"/>
      <c r="R1" s="108"/>
      <c r="S1" s="108"/>
      <c r="T1" s="24"/>
      <c r="U1" s="24"/>
      <c r="V1" s="24"/>
      <c r="W1" s="24"/>
      <c r="Z1" s="24"/>
      <c r="AA1" s="24"/>
      <c r="AB1" s="24"/>
      <c r="AC1" s="24"/>
      <c r="AD1" s="24"/>
      <c r="AJ1" s="24"/>
      <c r="AK1" s="24"/>
      <c r="AL1" s="24"/>
      <c r="AM1" s="24"/>
    </row>
    <row r="2" spans="1:39">
      <c r="A2" s="21" t="s">
        <v>166</v>
      </c>
      <c r="D2" s="91" t="s">
        <v>165</v>
      </c>
      <c r="G2" s="23"/>
      <c r="H2" s="23"/>
      <c r="I2" s="95"/>
      <c r="O2" s="34"/>
      <c r="P2" s="106"/>
      <c r="Q2" s="106"/>
      <c r="R2" s="108"/>
      <c r="S2" s="108"/>
      <c r="T2" s="24"/>
      <c r="U2" s="24"/>
      <c r="V2" s="24"/>
      <c r="W2" s="24"/>
      <c r="Z2" s="24"/>
      <c r="AA2" s="24"/>
      <c r="AB2" s="24"/>
      <c r="AC2" s="24"/>
      <c r="AD2" s="24"/>
      <c r="AJ2" s="24"/>
      <c r="AK2" s="24"/>
      <c r="AL2" s="24"/>
      <c r="AM2" s="24"/>
    </row>
    <row r="3" spans="1:39">
      <c r="A3" s="112" t="s">
        <v>130</v>
      </c>
      <c r="B3" s="165" t="s">
        <v>141</v>
      </c>
      <c r="C3" s="203" t="s">
        <v>155</v>
      </c>
      <c r="G3" s="23"/>
      <c r="H3" s="23"/>
      <c r="I3" s="168" t="s">
        <v>135</v>
      </c>
      <c r="J3" s="144"/>
      <c r="K3" s="144"/>
      <c r="L3" s="169">
        <f>SUM(L5:L16)</f>
        <v>-5.7174563365632309</v>
      </c>
      <c r="M3" s="170" t="s">
        <v>142</v>
      </c>
      <c r="N3" s="171"/>
      <c r="O3" s="172">
        <f>SUM(P5:P16)</f>
        <v>3.4304738019379375</v>
      </c>
      <c r="P3" s="32"/>
      <c r="Q3" s="142"/>
      <c r="R3" s="108"/>
      <c r="S3" s="108"/>
      <c r="T3" s="24"/>
      <c r="U3" s="24"/>
      <c r="V3" s="24"/>
      <c r="W3" s="24"/>
      <c r="Z3" s="24"/>
      <c r="AA3" s="24"/>
      <c r="AB3" s="24"/>
      <c r="AC3" s="24"/>
      <c r="AD3" s="24"/>
      <c r="AJ3" s="24"/>
      <c r="AK3" s="24"/>
      <c r="AL3" s="24"/>
      <c r="AM3" s="24"/>
    </row>
    <row r="4" spans="1:39">
      <c r="A4" s="112">
        <v>1</v>
      </c>
      <c r="B4" s="166">
        <f>0.06</f>
        <v>0.06</v>
      </c>
      <c r="C4" s="199">
        <f t="shared" ref="C4:C15" si="0">(B4-B$26)*B$23</f>
        <v>2.4999999999999988E-3</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c r="A5" s="112">
        <f t="shared" ref="A5:A15" si="1">1+A4</f>
        <v>2</v>
      </c>
      <c r="B5" s="166">
        <f t="shared" ref="B5:B15" si="2">B4</f>
        <v>0.06</v>
      </c>
      <c r="C5" s="199">
        <f t="shared" si="0"/>
        <v>2.4999999999999988E-3</v>
      </c>
      <c r="G5" s="23"/>
      <c r="H5" s="23"/>
      <c r="I5" s="176">
        <v>1</v>
      </c>
      <c r="J5" s="177">
        <f t="shared" ref="J5:J16" si="3">((B4-B$26)*B$23-B$29-B$30/10000)*B$28</f>
        <v>0.75000000000000011</v>
      </c>
      <c r="K5" s="177">
        <f t="shared" ref="K5:K16" si="4">J5-(B$25)*B$23*B$28</f>
        <v>-0.49999999999999989</v>
      </c>
      <c r="L5" s="178">
        <f t="shared" ref="L5:L16" si="5">K5/(1+B$24*B$23)^I5</f>
        <v>-0.4962779156327542</v>
      </c>
      <c r="M5" s="179">
        <f t="shared" ref="M5:M16" si="6">I5</f>
        <v>1</v>
      </c>
      <c r="N5" s="180">
        <f t="shared" ref="N5:N16" si="7">(B$29-(B4-B$26)*B$23-B$30/10000)*B$28</f>
        <v>-0.95000000000000018</v>
      </c>
      <c r="O5" s="177">
        <f t="shared" ref="O5:O16" si="8">N5+(B$25)*B$23*B$28</f>
        <v>0.29999999999999982</v>
      </c>
      <c r="P5" s="178">
        <f t="shared" ref="P5:P16" si="9">O5/(1+B$24*B$23)^M5</f>
        <v>0.29776674937965242</v>
      </c>
      <c r="Q5" s="106"/>
      <c r="R5" s="108"/>
      <c r="S5" s="108"/>
      <c r="T5" s="24"/>
      <c r="U5" s="24"/>
      <c r="V5" s="24"/>
      <c r="W5" s="24"/>
      <c r="Z5" s="24"/>
      <c r="AA5" s="24"/>
      <c r="AB5" s="24"/>
      <c r="AC5" s="24"/>
      <c r="AD5" s="24"/>
      <c r="AJ5" s="24"/>
      <c r="AK5" s="24"/>
      <c r="AL5" s="24"/>
      <c r="AM5" s="24"/>
    </row>
    <row r="6" spans="1:39">
      <c r="A6" s="112">
        <f t="shared" si="1"/>
        <v>3</v>
      </c>
      <c r="B6" s="166">
        <f t="shared" si="2"/>
        <v>0.06</v>
      </c>
      <c r="C6" s="199">
        <f t="shared" si="0"/>
        <v>2.4999999999999988E-3</v>
      </c>
      <c r="G6" s="23"/>
      <c r="H6" s="23"/>
      <c r="I6" s="176">
        <v>2</v>
      </c>
      <c r="J6" s="177">
        <f t="shared" si="3"/>
        <v>0.75000000000000011</v>
      </c>
      <c r="K6" s="177">
        <f t="shared" si="4"/>
        <v>-0.49999999999999989</v>
      </c>
      <c r="L6" s="178">
        <f t="shared" si="5"/>
        <v>-0.49258353908958225</v>
      </c>
      <c r="M6" s="179">
        <f t="shared" si="6"/>
        <v>2</v>
      </c>
      <c r="N6" s="180">
        <f t="shared" si="7"/>
        <v>-0.95000000000000018</v>
      </c>
      <c r="O6" s="177">
        <f t="shared" si="8"/>
        <v>0.29999999999999982</v>
      </c>
      <c r="P6" s="178">
        <f t="shared" si="9"/>
        <v>0.29555012345374926</v>
      </c>
      <c r="Q6" s="106"/>
      <c r="R6" s="108"/>
      <c r="S6" s="108"/>
      <c r="T6" s="24"/>
      <c r="U6" s="24"/>
      <c r="V6" s="24"/>
      <c r="W6" s="24"/>
      <c r="Z6" s="24"/>
      <c r="AA6" s="24"/>
      <c r="AB6" s="24"/>
      <c r="AC6" s="24"/>
      <c r="AD6" s="24"/>
      <c r="AJ6" s="24"/>
      <c r="AK6" s="24"/>
      <c r="AL6" s="24"/>
      <c r="AM6" s="24"/>
    </row>
    <row r="7" spans="1:39">
      <c r="A7" s="112">
        <f t="shared" si="1"/>
        <v>4</v>
      </c>
      <c r="B7" s="166">
        <f t="shared" si="2"/>
        <v>0.06</v>
      </c>
      <c r="C7" s="199">
        <f t="shared" si="0"/>
        <v>2.4999999999999988E-3</v>
      </c>
      <c r="G7" s="23"/>
      <c r="H7" s="23"/>
      <c r="I7" s="176">
        <v>3</v>
      </c>
      <c r="J7" s="177">
        <f t="shared" si="3"/>
        <v>0.75000000000000011</v>
      </c>
      <c r="K7" s="177">
        <f t="shared" si="4"/>
        <v>-0.49999999999999989</v>
      </c>
      <c r="L7" s="178">
        <f t="shared" si="5"/>
        <v>-0.4889166641087665</v>
      </c>
      <c r="M7" s="179">
        <f t="shared" si="6"/>
        <v>3</v>
      </c>
      <c r="N7" s="180">
        <f t="shared" si="7"/>
        <v>-0.95000000000000018</v>
      </c>
      <c r="O7" s="177">
        <f t="shared" si="8"/>
        <v>0.29999999999999982</v>
      </c>
      <c r="P7" s="178">
        <f t="shared" si="9"/>
        <v>0.29334999846525978</v>
      </c>
      <c r="Q7" s="106"/>
      <c r="R7" s="108"/>
      <c r="S7" s="108"/>
      <c r="T7" s="24"/>
      <c r="U7" s="24"/>
      <c r="V7" s="24"/>
      <c r="W7" s="24"/>
      <c r="Z7" s="24"/>
      <c r="AA7" s="24"/>
      <c r="AB7" s="24"/>
      <c r="AC7" s="24"/>
      <c r="AD7" s="24"/>
      <c r="AJ7" s="24"/>
      <c r="AK7" s="24"/>
      <c r="AL7" s="24"/>
      <c r="AM7" s="24"/>
    </row>
    <row r="8" spans="1:39">
      <c r="A8" s="112">
        <f t="shared" si="1"/>
        <v>5</v>
      </c>
      <c r="B8" s="166">
        <f t="shared" si="2"/>
        <v>0.06</v>
      </c>
      <c r="C8" s="199">
        <f t="shared" si="0"/>
        <v>2.4999999999999988E-3</v>
      </c>
      <c r="G8" s="23"/>
      <c r="H8" s="23"/>
      <c r="I8" s="176">
        <v>4</v>
      </c>
      <c r="J8" s="177">
        <f t="shared" si="3"/>
        <v>0.75000000000000011</v>
      </c>
      <c r="K8" s="177">
        <f t="shared" si="4"/>
        <v>-0.49999999999999989</v>
      </c>
      <c r="L8" s="178">
        <f t="shared" si="5"/>
        <v>-0.48527708596403618</v>
      </c>
      <c r="M8" s="179">
        <f t="shared" si="6"/>
        <v>4</v>
      </c>
      <c r="N8" s="180">
        <f t="shared" si="7"/>
        <v>-0.95000000000000018</v>
      </c>
      <c r="O8" s="177">
        <f t="shared" si="8"/>
        <v>0.29999999999999982</v>
      </c>
      <c r="P8" s="178">
        <f t="shared" si="9"/>
        <v>0.29116625157842158</v>
      </c>
      <c r="Q8" s="106"/>
      <c r="R8" s="108"/>
      <c r="S8" s="108"/>
      <c r="T8" s="24"/>
      <c r="U8" s="24"/>
      <c r="V8" s="24"/>
      <c r="W8" s="24"/>
      <c r="Z8" s="24"/>
      <c r="AA8" s="24"/>
      <c r="AB8" s="24"/>
      <c r="AC8" s="24"/>
      <c r="AD8" s="24"/>
      <c r="AJ8" s="24"/>
      <c r="AK8" s="24"/>
      <c r="AL8" s="24"/>
      <c r="AM8" s="24"/>
    </row>
    <row r="9" spans="1:39">
      <c r="A9" s="112">
        <f t="shared" si="1"/>
        <v>6</v>
      </c>
      <c r="B9" s="166">
        <f t="shared" si="2"/>
        <v>0.06</v>
      </c>
      <c r="C9" s="199">
        <f t="shared" si="0"/>
        <v>2.4999999999999988E-3</v>
      </c>
      <c r="G9" s="23"/>
      <c r="H9" s="23"/>
      <c r="I9" s="176">
        <v>5</v>
      </c>
      <c r="J9" s="177">
        <f t="shared" si="3"/>
        <v>0.75000000000000011</v>
      </c>
      <c r="K9" s="177">
        <f t="shared" si="4"/>
        <v>-0.49999999999999989</v>
      </c>
      <c r="L9" s="178">
        <f t="shared" si="5"/>
        <v>-0.48166460145313766</v>
      </c>
      <c r="M9" s="179">
        <f t="shared" si="6"/>
        <v>5</v>
      </c>
      <c r="N9" s="180">
        <f t="shared" si="7"/>
        <v>-0.95000000000000018</v>
      </c>
      <c r="O9" s="177">
        <f t="shared" si="8"/>
        <v>0.29999999999999982</v>
      </c>
      <c r="P9" s="178">
        <f t="shared" si="9"/>
        <v>0.28899876087188248</v>
      </c>
      <c r="Q9" s="106"/>
      <c r="R9" s="108"/>
      <c r="S9" s="108"/>
      <c r="T9" s="24"/>
      <c r="U9" s="24"/>
      <c r="V9" s="24"/>
      <c r="W9" s="24"/>
      <c r="Z9" s="24"/>
      <c r="AA9" s="24"/>
      <c r="AB9" s="24"/>
      <c r="AC9" s="24"/>
      <c r="AD9" s="24"/>
      <c r="AJ9" s="24"/>
      <c r="AK9" s="24"/>
      <c r="AL9" s="24"/>
      <c r="AM9" s="24"/>
    </row>
    <row r="10" spans="1:39">
      <c r="A10" s="112">
        <f t="shared" si="1"/>
        <v>7</v>
      </c>
      <c r="B10" s="166">
        <f t="shared" si="2"/>
        <v>0.06</v>
      </c>
      <c r="C10" s="199">
        <f t="shared" si="0"/>
        <v>2.4999999999999988E-3</v>
      </c>
      <c r="G10" s="23"/>
      <c r="H10" s="23"/>
      <c r="I10" s="176">
        <v>6</v>
      </c>
      <c r="J10" s="177">
        <f t="shared" si="3"/>
        <v>0.75000000000000011</v>
      </c>
      <c r="K10" s="177">
        <f t="shared" si="4"/>
        <v>-0.49999999999999989</v>
      </c>
      <c r="L10" s="178">
        <f t="shared" si="5"/>
        <v>-0.47807900888648885</v>
      </c>
      <c r="M10" s="179">
        <f t="shared" si="6"/>
        <v>6</v>
      </c>
      <c r="N10" s="180">
        <f t="shared" si="7"/>
        <v>-0.95000000000000018</v>
      </c>
      <c r="O10" s="177">
        <f t="shared" si="8"/>
        <v>0.29999999999999982</v>
      </c>
      <c r="P10" s="178">
        <f t="shared" si="9"/>
        <v>0.28684740533189323</v>
      </c>
      <c r="Q10" s="106"/>
      <c r="R10" s="108"/>
      <c r="S10" s="108"/>
      <c r="T10" s="24"/>
      <c r="U10" s="24"/>
      <c r="V10" s="24"/>
      <c r="W10" s="24"/>
      <c r="Z10" s="24"/>
      <c r="AA10" s="24"/>
      <c r="AB10" s="24"/>
      <c r="AC10" s="24"/>
      <c r="AD10" s="24"/>
      <c r="AJ10" s="24"/>
      <c r="AK10" s="24"/>
      <c r="AL10" s="24"/>
      <c r="AM10" s="24"/>
    </row>
    <row r="11" spans="1:39">
      <c r="A11" s="112">
        <f t="shared" si="1"/>
        <v>8</v>
      </c>
      <c r="B11" s="166">
        <f t="shared" si="2"/>
        <v>0.06</v>
      </c>
      <c r="C11" s="199">
        <f t="shared" si="0"/>
        <v>2.4999999999999988E-3</v>
      </c>
      <c r="G11" s="23"/>
      <c r="H11" s="23"/>
      <c r="I11" s="176">
        <v>7</v>
      </c>
      <c r="J11" s="177">
        <f t="shared" si="3"/>
        <v>0.75000000000000011</v>
      </c>
      <c r="K11" s="177">
        <f t="shared" si="4"/>
        <v>-0.49999999999999989</v>
      </c>
      <c r="L11" s="178">
        <f t="shared" si="5"/>
        <v>-0.47452010807591943</v>
      </c>
      <c r="M11" s="179">
        <f t="shared" si="6"/>
        <v>7</v>
      </c>
      <c r="N11" s="180">
        <f t="shared" si="7"/>
        <v>-0.95000000000000018</v>
      </c>
      <c r="O11" s="177">
        <f t="shared" si="8"/>
        <v>0.29999999999999982</v>
      </c>
      <c r="P11" s="178">
        <f t="shared" si="9"/>
        <v>0.28471206484555156</v>
      </c>
      <c r="Q11" s="106"/>
      <c r="R11" s="108"/>
      <c r="S11" s="108"/>
      <c r="T11" s="24"/>
      <c r="U11" s="24"/>
      <c r="V11" s="24"/>
      <c r="W11" s="24"/>
      <c r="Z11" s="24"/>
      <c r="AA11" s="24"/>
      <c r="AB11" s="24"/>
      <c r="AC11" s="24"/>
      <c r="AD11" s="24"/>
      <c r="AJ11" s="24"/>
      <c r="AK11" s="24"/>
      <c r="AL11" s="24"/>
      <c r="AM11" s="24"/>
    </row>
    <row r="12" spans="1:39">
      <c r="A12" s="112">
        <f t="shared" si="1"/>
        <v>9</v>
      </c>
      <c r="B12" s="166">
        <f t="shared" si="2"/>
        <v>0.06</v>
      </c>
      <c r="C12" s="199">
        <f t="shared" si="0"/>
        <v>2.4999999999999988E-3</v>
      </c>
      <c r="G12" s="23"/>
      <c r="H12" s="23"/>
      <c r="I12" s="176">
        <v>8</v>
      </c>
      <c r="J12" s="177">
        <f t="shared" si="3"/>
        <v>0.75000000000000011</v>
      </c>
      <c r="K12" s="177">
        <f t="shared" si="4"/>
        <v>-0.49999999999999989</v>
      </c>
      <c r="L12" s="178">
        <f t="shared" si="5"/>
        <v>-0.47098770032349324</v>
      </c>
      <c r="M12" s="179">
        <f t="shared" si="6"/>
        <v>8</v>
      </c>
      <c r="N12" s="180">
        <f t="shared" si="7"/>
        <v>-0.95000000000000018</v>
      </c>
      <c r="O12" s="177">
        <f t="shared" si="8"/>
        <v>0.29999999999999982</v>
      </c>
      <c r="P12" s="178">
        <f t="shared" si="9"/>
        <v>0.28259262019409581</v>
      </c>
      <c r="Q12" s="106"/>
      <c r="R12" s="108"/>
      <c r="S12" s="108"/>
      <c r="T12" s="24"/>
      <c r="U12" s="24"/>
      <c r="V12" s="24"/>
      <c r="W12" s="24"/>
      <c r="Z12" s="24"/>
      <c r="AA12" s="24"/>
      <c r="AB12" s="24"/>
      <c r="AC12" s="24"/>
      <c r="AD12" s="24"/>
      <c r="AJ12" s="24"/>
      <c r="AK12" s="24"/>
      <c r="AL12" s="24"/>
      <c r="AM12" s="24"/>
    </row>
    <row r="13" spans="1:39">
      <c r="A13" s="112">
        <f t="shared" si="1"/>
        <v>10</v>
      </c>
      <c r="B13" s="166">
        <f t="shared" si="2"/>
        <v>0.06</v>
      </c>
      <c r="C13" s="199">
        <f t="shared" si="0"/>
        <v>2.4999999999999988E-3</v>
      </c>
      <c r="G13" s="23"/>
      <c r="H13" s="23"/>
      <c r="I13" s="176">
        <v>9</v>
      </c>
      <c r="J13" s="177">
        <f t="shared" si="3"/>
        <v>0.75000000000000011</v>
      </c>
      <c r="K13" s="177">
        <f t="shared" si="4"/>
        <v>-0.49999999999999989</v>
      </c>
      <c r="L13" s="178">
        <f t="shared" si="5"/>
        <v>-0.46748158841041509</v>
      </c>
      <c r="M13" s="179">
        <f t="shared" si="6"/>
        <v>9</v>
      </c>
      <c r="N13" s="180">
        <f t="shared" si="7"/>
        <v>-0.95000000000000018</v>
      </c>
      <c r="O13" s="177">
        <f t="shared" si="8"/>
        <v>0.29999999999999982</v>
      </c>
      <c r="P13" s="178">
        <f t="shared" si="9"/>
        <v>0.28048895304624893</v>
      </c>
      <c r="Q13" s="106"/>
      <c r="R13" s="108"/>
      <c r="S13" s="108"/>
      <c r="T13" s="24"/>
      <c r="U13" s="24"/>
      <c r="V13" s="24"/>
      <c r="W13" s="24"/>
      <c r="Z13" s="24"/>
      <c r="AA13" s="24"/>
      <c r="AB13" s="24"/>
      <c r="AC13" s="24"/>
      <c r="AD13" s="24"/>
      <c r="AJ13" s="24"/>
      <c r="AK13" s="24"/>
      <c r="AL13" s="24"/>
      <c r="AM13" s="24"/>
    </row>
    <row r="14" spans="1:39">
      <c r="A14" s="112">
        <f t="shared" si="1"/>
        <v>11</v>
      </c>
      <c r="B14" s="166">
        <f t="shared" si="2"/>
        <v>0.06</v>
      </c>
      <c r="C14" s="199">
        <f t="shared" si="0"/>
        <v>2.4999999999999988E-3</v>
      </c>
      <c r="G14" s="23"/>
      <c r="H14" s="23"/>
      <c r="I14" s="176">
        <v>10</v>
      </c>
      <c r="J14" s="177">
        <f t="shared" si="3"/>
        <v>0.75000000000000011</v>
      </c>
      <c r="K14" s="177">
        <f t="shared" si="4"/>
        <v>-0.49999999999999989</v>
      </c>
      <c r="L14" s="178">
        <f t="shared" si="5"/>
        <v>-0.46400157658601987</v>
      </c>
      <c r="M14" s="179">
        <f t="shared" si="6"/>
        <v>10</v>
      </c>
      <c r="N14" s="180">
        <f t="shared" si="7"/>
        <v>-0.95000000000000018</v>
      </c>
      <c r="O14" s="177">
        <f t="shared" si="8"/>
        <v>0.29999999999999982</v>
      </c>
      <c r="P14" s="178">
        <f t="shared" si="9"/>
        <v>0.2784009459516118</v>
      </c>
      <c r="Q14" s="106"/>
      <c r="R14" s="108"/>
      <c r="S14" s="108"/>
      <c r="T14" s="24"/>
      <c r="U14" s="24"/>
      <c r="V14" s="24"/>
      <c r="W14" s="24"/>
      <c r="Z14" s="24"/>
      <c r="AA14" s="24"/>
      <c r="AB14" s="24"/>
      <c r="AC14" s="24"/>
      <c r="AD14" s="24"/>
      <c r="AJ14" s="24"/>
      <c r="AK14" s="24"/>
      <c r="AL14" s="24"/>
      <c r="AM14" s="24"/>
    </row>
    <row r="15" spans="1:39">
      <c r="A15" s="112">
        <f t="shared" si="1"/>
        <v>12</v>
      </c>
      <c r="B15" s="166">
        <f t="shared" si="2"/>
        <v>0.06</v>
      </c>
      <c r="C15" s="199">
        <f t="shared" si="0"/>
        <v>2.4999999999999988E-3</v>
      </c>
      <c r="G15" s="23"/>
      <c r="H15" s="23"/>
      <c r="I15" s="176">
        <v>11</v>
      </c>
      <c r="J15" s="177">
        <f t="shared" si="3"/>
        <v>0.75000000000000011</v>
      </c>
      <c r="K15" s="177">
        <f t="shared" si="4"/>
        <v>-0.49999999999999989</v>
      </c>
      <c r="L15" s="178">
        <f t="shared" si="5"/>
        <v>-0.46054747055684347</v>
      </c>
      <c r="M15" s="179">
        <f t="shared" si="6"/>
        <v>11</v>
      </c>
      <c r="N15" s="180">
        <f t="shared" si="7"/>
        <v>-0.95000000000000018</v>
      </c>
      <c r="O15" s="177">
        <f t="shared" si="8"/>
        <v>0.29999999999999982</v>
      </c>
      <c r="P15" s="178">
        <f t="shared" si="9"/>
        <v>0.27632848233410601</v>
      </c>
      <c r="Q15" s="106"/>
      <c r="R15" s="108"/>
      <c r="S15" s="108"/>
      <c r="T15" s="24"/>
      <c r="U15" s="24"/>
      <c r="V15" s="24"/>
      <c r="W15" s="24"/>
      <c r="Z15" s="24"/>
      <c r="AA15" s="24"/>
      <c r="AB15" s="24"/>
      <c r="AC15" s="24"/>
      <c r="AD15" s="24"/>
      <c r="AJ15" s="24"/>
      <c r="AK15" s="24"/>
      <c r="AL15" s="24"/>
      <c r="AM15" s="24"/>
    </row>
    <row r="16" spans="1:39" ht="16.2" thickBot="1">
      <c r="A16" s="112"/>
      <c r="B16" s="167"/>
      <c r="C16" s="115"/>
      <c r="G16" s="23"/>
      <c r="H16" s="23"/>
      <c r="I16" s="181">
        <v>12</v>
      </c>
      <c r="J16" s="177">
        <f t="shared" si="3"/>
        <v>0.75000000000000011</v>
      </c>
      <c r="K16" s="177">
        <f t="shared" si="4"/>
        <v>-0.49999999999999989</v>
      </c>
      <c r="L16" s="178">
        <f t="shared" si="5"/>
        <v>-0.45711907747577513</v>
      </c>
      <c r="M16" s="144">
        <f t="shared" si="6"/>
        <v>12</v>
      </c>
      <c r="N16" s="180">
        <f t="shared" si="7"/>
        <v>-0.95000000000000018</v>
      </c>
      <c r="O16" s="177">
        <f t="shared" si="8"/>
        <v>0.29999999999999982</v>
      </c>
      <c r="P16" s="178">
        <f t="shared" si="9"/>
        <v>0.27427144648546498</v>
      </c>
      <c r="Q16" s="106"/>
      <c r="R16" s="108"/>
      <c r="S16" s="108"/>
      <c r="T16" s="24"/>
      <c r="U16" s="24"/>
      <c r="V16" s="24"/>
      <c r="W16" s="24"/>
      <c r="Z16" s="24"/>
      <c r="AA16" s="24"/>
      <c r="AB16" s="24"/>
      <c r="AC16" s="24"/>
      <c r="AD16" s="24"/>
      <c r="AJ16" s="24"/>
      <c r="AK16" s="24"/>
      <c r="AL16" s="24"/>
      <c r="AM16" s="24"/>
    </row>
    <row r="17" spans="1:39">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39">
      <c r="A18" s="114"/>
      <c r="B18" s="190" t="s">
        <v>152</v>
      </c>
      <c r="C18" s="164" t="s">
        <v>153</v>
      </c>
      <c r="D18" s="32"/>
      <c r="E18" s="32"/>
      <c r="F18" s="32"/>
      <c r="G18" s="33"/>
      <c r="H18" s="36"/>
      <c r="I18" s="186" t="s">
        <v>121</v>
      </c>
      <c r="J18" s="187">
        <f>((-B26*B23)-B29-B30/10000)*B28*(1-1/(1+B24*B23)^12)/(B24*B23)+B28-B28/(1+B24*B23)^12</f>
        <v>0</v>
      </c>
      <c r="K18" s="119"/>
      <c r="L18" s="119"/>
      <c r="M18" s="118" t="s">
        <v>122</v>
      </c>
      <c r="N18" s="140">
        <f>(B29+(B26*B23)-B30/10000)*B28*(1-1/(1+B24*B23)^12)/(B24*B23)-B28+B28/(1+B24*B23)^12</f>
        <v>-2.2869825346253236</v>
      </c>
      <c r="O18" s="188"/>
      <c r="P18" s="189"/>
      <c r="Q18" s="106"/>
      <c r="R18" s="108"/>
      <c r="S18" s="108"/>
      <c r="T18" s="24"/>
      <c r="U18" s="24"/>
      <c r="V18" s="24"/>
      <c r="W18" s="24"/>
      <c r="Z18" s="24"/>
      <c r="AA18" s="24"/>
      <c r="AB18" s="24"/>
      <c r="AC18" s="24"/>
      <c r="AD18" s="24"/>
      <c r="AJ18" s="24"/>
      <c r="AK18" s="24"/>
      <c r="AL18" s="24"/>
      <c r="AM18" s="24"/>
    </row>
    <row r="19" spans="1:39">
      <c r="A19" s="114" t="s">
        <v>139</v>
      </c>
      <c r="B19" s="139">
        <f>L3</f>
        <v>-5.7174563365632309</v>
      </c>
      <c r="C19" s="139">
        <f>O3</f>
        <v>3.4304738019379375</v>
      </c>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39">
      <c r="A20" s="114" t="s">
        <v>140</v>
      </c>
      <c r="B20" s="143">
        <f>((-B26*B23)-B29-B30/10000)*B28*(1-1/(1+B24*B23)^12)/(B24*B23)+B28-B28/(1+B24*B23)^12</f>
        <v>0</v>
      </c>
      <c r="C20" s="139">
        <f>N18</f>
        <v>-2.2869825346253236</v>
      </c>
      <c r="D20" s="213" t="s">
        <v>162</v>
      </c>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6.2" thickBot="1">
      <c r="A21" s="147" t="s">
        <v>144</v>
      </c>
      <c r="B21" s="198">
        <f>AVERAGE(J5:J16)</f>
        <v>0.75000000000000011</v>
      </c>
      <c r="C21" s="198">
        <f>AVERAGE(N5:N16)</f>
        <v>-0.94999999999999984</v>
      </c>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39">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39">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39">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39" ht="16.2" thickBot="1">
      <c r="A25" s="89" t="s">
        <v>158</v>
      </c>
      <c r="B25" s="150">
        <f>0.05</f>
        <v>0.05</v>
      </c>
      <c r="D25" s="141"/>
      <c r="I25" s="23"/>
      <c r="J25" s="24"/>
      <c r="O25" s="34"/>
      <c r="P25" s="106"/>
      <c r="Q25" s="106"/>
      <c r="R25" s="108"/>
      <c r="S25" s="108"/>
      <c r="T25" s="24"/>
      <c r="U25" s="24"/>
      <c r="V25" s="24"/>
      <c r="W25" s="24"/>
      <c r="Z25" s="24"/>
      <c r="AA25" s="24"/>
      <c r="AB25" s="24"/>
      <c r="AC25" s="24"/>
      <c r="AD25" s="24"/>
      <c r="AJ25" s="24"/>
      <c r="AK25" s="24"/>
      <c r="AL25" s="24"/>
      <c r="AM25" s="24"/>
    </row>
    <row r="26" spans="1:39" ht="16.2" thickBot="1">
      <c r="A26" s="89" t="s">
        <v>102</v>
      </c>
      <c r="B26" s="150">
        <f>0.05</f>
        <v>0.05</v>
      </c>
      <c r="C26" s="200" t="s">
        <v>154</v>
      </c>
      <c r="D26" s="201"/>
      <c r="E26" s="202">
        <f>(AVERAGE(B4:B15)-B26)*B23</f>
        <v>2.500000000000004E-3</v>
      </c>
      <c r="I26" s="23"/>
      <c r="J26" s="24"/>
      <c r="O26" s="34"/>
      <c r="P26" s="106"/>
      <c r="Q26" s="106"/>
      <c r="R26" s="108"/>
      <c r="S26" s="108"/>
      <c r="T26" s="24"/>
      <c r="U26" s="24"/>
      <c r="V26" s="24"/>
      <c r="W26" s="24"/>
      <c r="Z26" s="24"/>
      <c r="AA26" s="24"/>
      <c r="AB26" s="24"/>
      <c r="AC26" s="24"/>
      <c r="AD26" s="24"/>
      <c r="AJ26" s="24"/>
      <c r="AK26" s="24"/>
      <c r="AL26" s="24"/>
      <c r="AM26" s="24"/>
    </row>
    <row r="27" spans="1:39">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2" thickBot="1">
      <c r="A29" s="153" t="s">
        <v>104</v>
      </c>
      <c r="B29" s="154">
        <f>'Non-Equilibr(long NPV&gt;0)(flat)'!B29</f>
        <v>-6.000000000000001E-3</v>
      </c>
      <c r="C29" s="110" t="s">
        <v>163</v>
      </c>
      <c r="I29" s="23"/>
      <c r="O29" s="34"/>
      <c r="P29" s="34"/>
      <c r="Q29" s="34"/>
      <c r="R29" s="34"/>
      <c r="S29" s="34"/>
      <c r="T29" s="24"/>
      <c r="U29" s="24"/>
      <c r="V29" s="24"/>
      <c r="W29" s="24"/>
      <c r="Z29" s="24"/>
      <c r="AA29" s="24"/>
      <c r="AB29" s="24"/>
      <c r="AC29" s="24"/>
      <c r="AD29" s="24"/>
      <c r="AJ29" s="24"/>
      <c r="AK29" s="24"/>
      <c r="AL29" s="24"/>
      <c r="AM29" s="24"/>
    </row>
    <row r="30" spans="1:39">
      <c r="A30" s="204" t="s">
        <v>106</v>
      </c>
      <c r="B30" s="205">
        <f>10</f>
        <v>10</v>
      </c>
      <c r="C30" s="214" t="s">
        <v>164</v>
      </c>
      <c r="I30" s="23"/>
      <c r="O30" s="34"/>
      <c r="P30" s="34"/>
      <c r="Q30" s="34"/>
      <c r="R30" s="34"/>
      <c r="S30" s="34"/>
      <c r="T30" s="24"/>
      <c r="U30" s="24"/>
      <c r="V30" s="24"/>
      <c r="W30" s="24"/>
      <c r="Z30" s="24"/>
      <c r="AA30" s="24"/>
      <c r="AB30" s="24"/>
      <c r="AC30" s="24"/>
      <c r="AD30" s="24"/>
      <c r="AJ30" s="24"/>
      <c r="AK30" s="24"/>
      <c r="AL30" s="24"/>
      <c r="AM30" s="24"/>
    </row>
    <row r="31" spans="1:39">
      <c r="A31" s="92"/>
      <c r="B31" s="24"/>
      <c r="C31" s="24"/>
      <c r="D31" s="24"/>
      <c r="E31" s="24"/>
      <c r="F31" s="24"/>
      <c r="G31" s="24"/>
      <c r="H31" s="24"/>
      <c r="I31" s="24"/>
      <c r="J31" s="24"/>
      <c r="K31" s="24"/>
      <c r="L31" s="24"/>
      <c r="M31" s="24"/>
      <c r="N31" s="24"/>
      <c r="O31" s="24"/>
      <c r="T31" s="24"/>
      <c r="U31" s="24"/>
      <c r="V31" s="24"/>
      <c r="W31" s="24"/>
      <c r="Z31" s="24"/>
      <c r="AA31" s="24"/>
      <c r="AB31" s="24"/>
      <c r="AC31" s="24"/>
      <c r="AD31" s="24"/>
      <c r="AE31" s="37"/>
      <c r="AF31" s="37"/>
      <c r="AG31" s="37"/>
      <c r="AH31" s="37"/>
      <c r="AI31" s="37"/>
      <c r="AJ31" s="24"/>
      <c r="AK31" s="24"/>
      <c r="AL31" s="24"/>
      <c r="AM31" s="24"/>
    </row>
    <row r="32" spans="1:39">
      <c r="A32" s="92"/>
      <c r="B32" s="23"/>
      <c r="C32" s="23"/>
      <c r="D32" s="23"/>
      <c r="E32" s="23"/>
      <c r="F32" s="23"/>
      <c r="G32" s="23"/>
      <c r="H32" s="23"/>
      <c r="I32" s="23"/>
      <c r="J32" s="23"/>
      <c r="K32" s="23"/>
      <c r="L32" s="23"/>
      <c r="M32" s="23"/>
      <c r="N32" s="23"/>
      <c r="O32" s="24"/>
      <c r="T32" s="24"/>
      <c r="U32" s="24"/>
      <c r="V32" s="24"/>
      <c r="W32" s="24"/>
      <c r="Z32" s="24"/>
      <c r="AA32" s="24"/>
      <c r="AB32" s="24"/>
      <c r="AC32" s="24"/>
      <c r="AD32" s="24"/>
      <c r="AE32" s="37"/>
      <c r="AF32" s="37"/>
      <c r="AG32" s="37"/>
      <c r="AH32" s="37"/>
      <c r="AI32" s="37"/>
      <c r="AJ32" s="24"/>
      <c r="AK32" s="24"/>
      <c r="AL32" s="24"/>
      <c r="AM32" s="24"/>
    </row>
    <row r="33" spans="1:43" s="37" customFormat="1">
      <c r="A33" s="206"/>
      <c r="B33" s="24"/>
      <c r="C33" s="24"/>
      <c r="D33" s="24"/>
      <c r="E33" s="23"/>
      <c r="F33" s="23"/>
      <c r="G33" s="24"/>
      <c r="H33" s="24"/>
      <c r="I33" s="24"/>
      <c r="J33" s="24"/>
      <c r="K33" s="24"/>
      <c r="L33" s="24"/>
      <c r="M33" s="24"/>
      <c r="N33" s="24"/>
      <c r="O33" s="24"/>
      <c r="P33" s="24"/>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92"/>
      <c r="B34" s="23"/>
      <c r="C34" s="23"/>
      <c r="D34" s="23"/>
      <c r="E34" s="23"/>
      <c r="F34" s="23"/>
      <c r="G34" s="23"/>
      <c r="H34" s="23"/>
      <c r="I34" s="23"/>
      <c r="J34" s="23"/>
      <c r="K34" s="23"/>
      <c r="L34" s="23"/>
      <c r="M34" s="23"/>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c r="A35" s="24"/>
      <c r="B35" s="23"/>
      <c r="C35" s="23"/>
      <c r="D35" s="23"/>
      <c r="E35" s="23"/>
      <c r="F35" s="23"/>
      <c r="G35" s="23"/>
      <c r="H35" s="23"/>
      <c r="I35" s="23"/>
      <c r="J35" s="23"/>
      <c r="K35" s="23"/>
      <c r="L35" s="23"/>
      <c r="M35" s="23"/>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24"/>
      <c r="B36" s="23"/>
      <c r="C36" s="23"/>
      <c r="D36" s="23"/>
      <c r="E36" s="23"/>
      <c r="F36" s="23"/>
      <c r="G36" s="23"/>
      <c r="H36" s="23"/>
      <c r="I36" s="23"/>
      <c r="J36" s="23"/>
      <c r="K36" s="23"/>
      <c r="L36" s="23"/>
      <c r="M36" s="23"/>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24"/>
      <c r="B37" s="23"/>
      <c r="C37" s="23"/>
      <c r="D37" s="23"/>
      <c r="E37" s="23"/>
      <c r="F37" s="23"/>
      <c r="G37" s="23"/>
      <c r="H37" s="23"/>
      <c r="I37" s="23"/>
      <c r="J37" s="23"/>
      <c r="K37" s="23"/>
      <c r="L37" s="23"/>
      <c r="M37" s="23"/>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c r="A38" s="24"/>
      <c r="B38" s="23"/>
      <c r="C38" s="23"/>
      <c r="D38" s="23"/>
      <c r="E38" s="23"/>
      <c r="F38" s="23"/>
      <c r="G38" s="23"/>
      <c r="H38" s="23"/>
      <c r="I38" s="23"/>
      <c r="J38" s="23"/>
      <c r="K38" s="23"/>
      <c r="L38" s="23"/>
      <c r="M38" s="23"/>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c r="A39" s="24"/>
      <c r="B39" s="23"/>
      <c r="C39" s="23"/>
      <c r="D39" s="23"/>
      <c r="E39" s="23"/>
      <c r="F39" s="23"/>
      <c r="G39" s="23"/>
      <c r="H39" s="23"/>
      <c r="I39" s="23"/>
      <c r="J39" s="23"/>
      <c r="K39" s="23"/>
      <c r="L39" s="23"/>
      <c r="M39" s="23"/>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c r="A40" s="24"/>
      <c r="B40" s="38"/>
      <c r="C40" s="38"/>
      <c r="D40" s="38"/>
      <c r="E40" s="38"/>
      <c r="F40" s="38"/>
      <c r="G40" s="38"/>
      <c r="H40" s="38"/>
      <c r="I40" s="38"/>
      <c r="J40" s="38"/>
      <c r="K40" s="38"/>
      <c r="L40" s="38"/>
      <c r="M40" s="38"/>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c r="A41" s="207"/>
      <c r="B41" s="134"/>
      <c r="C41" s="134"/>
      <c r="D41" s="134"/>
      <c r="E41" s="134"/>
      <c r="F41" s="134"/>
      <c r="G41" s="134"/>
      <c r="H41" s="134"/>
      <c r="I41" s="134"/>
      <c r="J41" s="134"/>
      <c r="K41" s="134"/>
      <c r="L41" s="134"/>
      <c r="M41" s="134"/>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207"/>
      <c r="B42" s="134"/>
      <c r="C42" s="134"/>
      <c r="D42" s="134"/>
      <c r="E42" s="134"/>
      <c r="F42" s="134"/>
      <c r="G42" s="134"/>
      <c r="H42" s="134"/>
      <c r="I42" s="134"/>
      <c r="J42" s="134"/>
      <c r="K42" s="134"/>
      <c r="L42" s="134"/>
      <c r="M42" s="134"/>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208"/>
      <c r="B43" s="135"/>
      <c r="C43" s="135"/>
      <c r="D43" s="135"/>
      <c r="E43" s="135"/>
      <c r="F43" s="135"/>
      <c r="G43" s="135"/>
      <c r="H43" s="135"/>
      <c r="I43" s="135"/>
      <c r="J43" s="135"/>
      <c r="K43" s="135"/>
      <c r="L43" s="135"/>
      <c r="M43" s="135"/>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209"/>
      <c r="B44" s="135"/>
      <c r="C44" s="135"/>
      <c r="D44" s="135"/>
      <c r="E44" s="135"/>
      <c r="F44" s="135"/>
      <c r="G44" s="135"/>
      <c r="H44" s="135"/>
      <c r="I44" s="135"/>
      <c r="J44" s="135"/>
      <c r="K44" s="135"/>
      <c r="L44" s="135"/>
      <c r="M44" s="135"/>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210"/>
      <c r="B45" s="136"/>
      <c r="C45" s="136"/>
      <c r="D45" s="136"/>
      <c r="E45" s="136"/>
      <c r="F45" s="136"/>
      <c r="G45" s="136"/>
      <c r="H45" s="136"/>
      <c r="I45" s="136"/>
      <c r="J45" s="136"/>
      <c r="K45" s="136"/>
      <c r="L45" s="136"/>
      <c r="M45" s="136"/>
      <c r="N45" s="136"/>
      <c r="O45" s="24"/>
      <c r="P45" s="24"/>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c r="A46" s="211"/>
      <c r="B46" s="137"/>
      <c r="C46" s="137"/>
      <c r="D46" s="137"/>
      <c r="E46" s="137"/>
      <c r="F46" s="137"/>
      <c r="G46" s="137"/>
      <c r="H46" s="137"/>
      <c r="I46" s="137"/>
      <c r="J46" s="137"/>
      <c r="K46" s="137"/>
      <c r="L46" s="137"/>
      <c r="M46" s="137"/>
      <c r="N46" s="137"/>
      <c r="O46" s="24"/>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c r="A47" s="59"/>
      <c r="B47" s="96"/>
      <c r="C47" s="96"/>
      <c r="D47" s="96"/>
      <c r="E47" s="96"/>
      <c r="F47" s="96"/>
      <c r="G47" s="96"/>
      <c r="H47" s="96"/>
      <c r="I47" s="96"/>
      <c r="J47" s="96"/>
      <c r="K47" s="96"/>
      <c r="L47" s="96"/>
      <c r="M47" s="96"/>
      <c r="N47" s="96"/>
      <c r="O47" s="96"/>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s="24" customFormat="1">
      <c r="B48" s="191"/>
      <c r="C48" s="47"/>
      <c r="D48" s="47"/>
      <c r="E48" s="47"/>
      <c r="F48" s="47"/>
      <c r="G48" s="47"/>
      <c r="H48" s="47"/>
      <c r="I48" s="47"/>
      <c r="J48" s="47"/>
      <c r="K48" s="47"/>
      <c r="L48" s="47"/>
      <c r="M48" s="47"/>
      <c r="N48" s="47"/>
      <c r="O48" s="47"/>
      <c r="AC48" s="158"/>
      <c r="AD48" s="159"/>
      <c r="AE48" s="159"/>
      <c r="AF48" s="159"/>
      <c r="AG48" s="159"/>
      <c r="AH48" s="159"/>
      <c r="AI48" s="159"/>
      <c r="AJ48" s="159"/>
      <c r="AK48" s="159"/>
      <c r="AL48" s="159"/>
      <c r="AM48" s="159"/>
      <c r="AN48" s="159"/>
      <c r="AO48" s="159"/>
      <c r="AP48" s="159"/>
    </row>
    <row r="49" spans="1:42" s="24" customFormat="1">
      <c r="A49" s="92"/>
      <c r="B49" s="191"/>
      <c r="C49" s="47"/>
      <c r="D49" s="47"/>
      <c r="E49" s="47"/>
      <c r="F49" s="47"/>
      <c r="G49" s="47"/>
      <c r="H49" s="47"/>
      <c r="I49" s="47"/>
      <c r="J49" s="47"/>
      <c r="K49" s="47"/>
      <c r="L49" s="47"/>
      <c r="M49" s="47"/>
      <c r="N49" s="47"/>
      <c r="O49" s="47"/>
      <c r="AA49" s="156"/>
      <c r="AB49" s="157"/>
      <c r="AC49" s="158"/>
      <c r="AD49" s="159"/>
      <c r="AE49" s="159"/>
      <c r="AF49" s="159"/>
      <c r="AG49" s="159"/>
      <c r="AH49" s="159"/>
      <c r="AI49" s="159"/>
      <c r="AJ49" s="159"/>
      <c r="AK49" s="159"/>
      <c r="AL49" s="159"/>
      <c r="AM49" s="159"/>
      <c r="AN49" s="159"/>
      <c r="AO49" s="159"/>
      <c r="AP49" s="159"/>
    </row>
    <row r="50" spans="1:42" s="24" customFormat="1">
      <c r="B50" s="96"/>
      <c r="C50" s="47"/>
      <c r="D50" s="47"/>
      <c r="E50" s="47"/>
      <c r="F50" s="47"/>
      <c r="G50" s="47"/>
      <c r="H50" s="47"/>
      <c r="I50" s="47"/>
      <c r="J50" s="47"/>
      <c r="K50" s="47"/>
      <c r="L50" s="47"/>
      <c r="M50" s="47"/>
      <c r="N50" s="47"/>
      <c r="O50" s="47"/>
      <c r="X50" s="30"/>
      <c r="Y50" s="160"/>
      <c r="Z50" s="23"/>
      <c r="AA50" s="156"/>
      <c r="AB50" s="157"/>
      <c r="AC50" s="158"/>
      <c r="AD50" s="159"/>
      <c r="AE50" s="159"/>
      <c r="AF50" s="159"/>
      <c r="AG50" s="159"/>
      <c r="AH50" s="159"/>
      <c r="AI50" s="159"/>
      <c r="AJ50" s="159"/>
      <c r="AK50" s="159"/>
      <c r="AL50" s="159"/>
      <c r="AM50" s="159"/>
      <c r="AN50" s="159"/>
      <c r="AO50" s="159"/>
      <c r="AP50" s="159"/>
    </row>
    <row r="51" spans="1:42" s="59" customFormat="1">
      <c r="N51" s="192"/>
      <c r="O51" s="192"/>
      <c r="W51" s="24"/>
      <c r="X51" s="24"/>
      <c r="Y51" s="24"/>
      <c r="Z51" s="24"/>
      <c r="AA51" s="156"/>
      <c r="AB51" s="157"/>
      <c r="AC51" s="158"/>
      <c r="AD51" s="159"/>
      <c r="AE51" s="159"/>
      <c r="AF51" s="159"/>
      <c r="AG51" s="159"/>
      <c r="AH51" s="159"/>
      <c r="AI51" s="159"/>
      <c r="AJ51" s="159"/>
      <c r="AK51" s="159"/>
      <c r="AL51" s="159"/>
      <c r="AM51" s="159"/>
      <c r="AN51" s="159"/>
      <c r="AO51" s="159"/>
      <c r="AP51" s="159"/>
    </row>
    <row r="52" spans="1:42" s="24" customFormat="1">
      <c r="A52" s="158"/>
      <c r="C52" s="96"/>
      <c r="D52" s="96"/>
      <c r="E52" s="96"/>
      <c r="F52" s="96"/>
      <c r="G52" s="96"/>
      <c r="H52" s="96"/>
      <c r="I52" s="96"/>
      <c r="J52" s="96"/>
      <c r="K52" s="96"/>
      <c r="L52" s="96"/>
      <c r="M52" s="96"/>
      <c r="N52" s="96"/>
      <c r="O52" s="96"/>
      <c r="Q52" s="23"/>
      <c r="AA52" s="156"/>
      <c r="AB52" s="157"/>
      <c r="AC52" s="158"/>
      <c r="AD52" s="159"/>
      <c r="AE52" s="159"/>
      <c r="AF52" s="159"/>
      <c r="AG52" s="159"/>
      <c r="AH52" s="159"/>
      <c r="AI52" s="159"/>
      <c r="AJ52" s="159"/>
      <c r="AK52" s="159"/>
      <c r="AL52" s="159"/>
      <c r="AM52" s="159"/>
      <c r="AN52" s="159"/>
      <c r="AO52" s="159"/>
      <c r="AP52" s="159"/>
    </row>
    <row r="53" spans="1:42" s="24" customFormat="1">
      <c r="A53" s="158"/>
      <c r="B53" s="97"/>
      <c r="C53" s="97"/>
      <c r="D53" s="97"/>
      <c r="E53" s="97"/>
      <c r="F53" s="97"/>
      <c r="G53" s="97"/>
      <c r="H53" s="97"/>
      <c r="I53" s="97"/>
      <c r="J53" s="97"/>
      <c r="K53" s="97"/>
      <c r="L53" s="97"/>
      <c r="M53" s="97"/>
      <c r="N53" s="97"/>
      <c r="O53" s="97"/>
      <c r="P53" s="66"/>
      <c r="AA53" s="156"/>
      <c r="AB53" s="157"/>
      <c r="AC53" s="158"/>
      <c r="AD53" s="159"/>
      <c r="AE53" s="159"/>
      <c r="AF53" s="159"/>
      <c r="AG53" s="159"/>
      <c r="AH53" s="159"/>
      <c r="AI53" s="159"/>
      <c r="AJ53" s="159"/>
      <c r="AK53" s="159"/>
      <c r="AL53" s="159"/>
      <c r="AM53" s="159"/>
      <c r="AN53" s="159"/>
      <c r="AO53" s="159"/>
      <c r="AP53" s="159"/>
    </row>
    <row r="54" spans="1:42" s="24" customFormat="1">
      <c r="A54" s="158"/>
      <c r="B54" s="97"/>
      <c r="C54" s="97"/>
      <c r="D54" s="97"/>
      <c r="E54" s="97"/>
      <c r="F54" s="97"/>
      <c r="G54" s="97"/>
      <c r="H54" s="97"/>
      <c r="I54" s="97"/>
      <c r="J54" s="97"/>
      <c r="K54" s="97"/>
      <c r="L54" s="97"/>
      <c r="M54" s="97"/>
      <c r="N54" s="97"/>
      <c r="O54" s="97"/>
      <c r="P54" s="66"/>
      <c r="AA54" s="156"/>
      <c r="AB54" s="157"/>
    </row>
    <row r="55" spans="1:42" s="24" customFormat="1">
      <c r="A55" s="158"/>
      <c r="B55" s="97"/>
      <c r="C55" s="97"/>
      <c r="D55" s="97"/>
      <c r="E55" s="97"/>
      <c r="F55" s="97"/>
      <c r="G55" s="97"/>
      <c r="H55" s="97"/>
      <c r="I55" s="97"/>
      <c r="J55" s="97"/>
      <c r="K55" s="97"/>
      <c r="L55" s="97"/>
      <c r="M55" s="97"/>
      <c r="N55" s="97"/>
      <c r="O55" s="97"/>
      <c r="P55" s="66"/>
      <c r="AA55" s="156"/>
      <c r="AB55" s="157"/>
      <c r="AD55" s="38"/>
      <c r="AE55" s="38"/>
      <c r="AF55" s="38"/>
      <c r="AG55" s="38"/>
      <c r="AH55" s="38"/>
      <c r="AI55" s="38"/>
      <c r="AJ55" s="38"/>
      <c r="AK55" s="38"/>
      <c r="AL55" s="38"/>
      <c r="AM55" s="38"/>
      <c r="AN55" s="38"/>
      <c r="AO55" s="38"/>
      <c r="AP55" s="38"/>
    </row>
    <row r="56" spans="1:42" s="24" customFormat="1">
      <c r="A56" s="158"/>
      <c r="B56" s="97"/>
      <c r="C56" s="97"/>
      <c r="D56" s="97"/>
      <c r="E56" s="97"/>
      <c r="F56" s="97"/>
      <c r="G56" s="97"/>
      <c r="H56" s="97"/>
      <c r="I56" s="97"/>
      <c r="J56" s="97"/>
      <c r="K56" s="97"/>
      <c r="L56" s="97"/>
      <c r="M56" s="97"/>
      <c r="N56" s="97"/>
      <c r="O56" s="97"/>
      <c r="P56" s="66"/>
      <c r="AA56" s="156"/>
      <c r="AB56" s="157"/>
      <c r="AD56" s="38"/>
      <c r="AE56" s="38"/>
      <c r="AF56" s="38"/>
      <c r="AG56" s="38"/>
      <c r="AH56" s="38"/>
      <c r="AI56" s="38"/>
      <c r="AJ56" s="38"/>
      <c r="AK56" s="38"/>
      <c r="AL56" s="38"/>
      <c r="AM56" s="38"/>
      <c r="AN56" s="38"/>
      <c r="AO56" s="38"/>
      <c r="AP56" s="38"/>
    </row>
    <row r="57" spans="1:42" s="24" customFormat="1">
      <c r="A57" s="158"/>
      <c r="B57" s="96"/>
      <c r="C57" s="96"/>
      <c r="D57" s="97"/>
      <c r="E57" s="97"/>
      <c r="F57" s="97"/>
      <c r="G57" s="97"/>
      <c r="H57" s="97"/>
      <c r="I57" s="97"/>
      <c r="J57" s="97"/>
      <c r="K57" s="97"/>
      <c r="L57" s="97"/>
      <c r="M57" s="97"/>
      <c r="N57" s="97"/>
      <c r="O57" s="97"/>
      <c r="P57" s="66"/>
      <c r="AA57" s="156"/>
      <c r="AB57" s="157"/>
      <c r="AD57" s="38"/>
      <c r="AE57" s="38"/>
      <c r="AF57" s="38"/>
      <c r="AG57" s="38"/>
      <c r="AH57" s="38"/>
      <c r="AI57" s="38"/>
      <c r="AJ57" s="38"/>
      <c r="AK57" s="38"/>
      <c r="AL57" s="38"/>
      <c r="AM57" s="38"/>
      <c r="AN57" s="38"/>
      <c r="AO57" s="38"/>
      <c r="AP57" s="38"/>
    </row>
    <row r="58" spans="1:42" s="24" customFormat="1">
      <c r="A58" s="158"/>
      <c r="B58" s="97"/>
      <c r="C58" s="97"/>
      <c r="D58" s="97"/>
      <c r="E58" s="97"/>
      <c r="F58" s="97"/>
      <c r="G58" s="97"/>
      <c r="H58" s="97"/>
      <c r="I58" s="97"/>
      <c r="J58" s="97"/>
      <c r="K58" s="97"/>
      <c r="L58" s="97"/>
      <c r="M58" s="97"/>
      <c r="N58" s="97"/>
      <c r="O58" s="97"/>
      <c r="P58" s="66"/>
      <c r="AA58" s="156"/>
      <c r="AB58" s="157"/>
      <c r="AD58" s="38"/>
      <c r="AE58" s="38"/>
      <c r="AF58" s="38"/>
      <c r="AG58" s="38"/>
      <c r="AH58" s="38"/>
      <c r="AI58" s="38"/>
      <c r="AJ58" s="38"/>
      <c r="AK58" s="38"/>
      <c r="AL58" s="38"/>
      <c r="AM58" s="38"/>
      <c r="AN58" s="38"/>
      <c r="AO58" s="38"/>
      <c r="AP58" s="38"/>
    </row>
    <row r="59" spans="1:42" s="24" customFormat="1">
      <c r="A59" s="158"/>
      <c r="B59" s="97"/>
      <c r="C59" s="193"/>
      <c r="D59" s="97"/>
      <c r="E59" s="97"/>
      <c r="F59" s="97"/>
      <c r="G59" s="97"/>
      <c r="H59" s="97"/>
      <c r="I59" s="97"/>
      <c r="J59" s="97"/>
      <c r="K59" s="97"/>
      <c r="L59" s="97"/>
      <c r="M59" s="97"/>
      <c r="N59" s="97"/>
      <c r="O59" s="97"/>
      <c r="P59" s="66"/>
      <c r="AA59" s="156"/>
      <c r="AB59" s="157"/>
      <c r="AD59" s="38"/>
      <c r="AE59" s="38"/>
      <c r="AF59" s="38"/>
      <c r="AG59" s="38"/>
      <c r="AH59" s="38"/>
      <c r="AI59" s="38"/>
      <c r="AJ59" s="38"/>
      <c r="AK59" s="38"/>
      <c r="AL59" s="38"/>
      <c r="AM59" s="38"/>
      <c r="AN59" s="38"/>
      <c r="AO59" s="38"/>
      <c r="AP59" s="38"/>
    </row>
    <row r="60" spans="1:42" s="24" customFormat="1">
      <c r="A60" s="158"/>
      <c r="B60" s="97"/>
      <c r="C60" s="97"/>
      <c r="D60" s="97"/>
      <c r="E60" s="97"/>
      <c r="F60" s="97"/>
      <c r="G60" s="97"/>
      <c r="H60" s="97"/>
      <c r="I60" s="97"/>
      <c r="J60" s="97"/>
      <c r="K60" s="97"/>
      <c r="L60" s="97"/>
      <c r="M60" s="97"/>
      <c r="N60" s="97"/>
      <c r="O60" s="97"/>
      <c r="P60" s="66"/>
      <c r="AA60" s="156"/>
      <c r="AB60" s="157"/>
      <c r="AD60" s="38"/>
      <c r="AE60" s="38"/>
      <c r="AF60" s="38"/>
      <c r="AG60" s="38"/>
      <c r="AH60" s="38"/>
      <c r="AI60" s="38"/>
      <c r="AJ60" s="38"/>
      <c r="AK60" s="38"/>
      <c r="AL60" s="38"/>
      <c r="AM60" s="38"/>
      <c r="AN60" s="38"/>
      <c r="AO60" s="38"/>
      <c r="AP60" s="38"/>
    </row>
    <row r="61" spans="1:42" s="24" customFormat="1">
      <c r="A61" s="158"/>
      <c r="B61" s="97"/>
      <c r="C61" s="193"/>
      <c r="D61" s="97"/>
      <c r="E61" s="97"/>
      <c r="F61" s="97"/>
      <c r="G61" s="97"/>
      <c r="H61" s="97"/>
      <c r="I61" s="97"/>
      <c r="J61" s="97"/>
      <c r="K61" s="97"/>
      <c r="L61" s="97"/>
      <c r="M61" s="97"/>
      <c r="N61" s="97"/>
      <c r="O61" s="97"/>
      <c r="P61" s="66"/>
      <c r="AA61" s="156"/>
      <c r="AB61" s="157"/>
      <c r="AD61" s="38"/>
      <c r="AE61" s="38"/>
      <c r="AF61" s="38"/>
      <c r="AG61" s="38"/>
      <c r="AH61" s="38"/>
      <c r="AI61" s="38"/>
      <c r="AJ61" s="38"/>
      <c r="AK61" s="38"/>
      <c r="AL61" s="38"/>
      <c r="AM61" s="38"/>
      <c r="AN61" s="38"/>
      <c r="AO61" s="38"/>
      <c r="AP61" s="38"/>
    </row>
    <row r="62" spans="1:42" s="24" customFormat="1">
      <c r="A62" s="158"/>
      <c r="B62" s="97"/>
      <c r="C62" s="97"/>
      <c r="D62" s="97"/>
      <c r="E62" s="97"/>
      <c r="F62" s="97"/>
      <c r="G62" s="97"/>
      <c r="H62" s="97"/>
      <c r="I62" s="97"/>
      <c r="J62" s="97"/>
      <c r="K62" s="97"/>
      <c r="L62" s="97"/>
      <c r="M62" s="97"/>
      <c r="N62" s="97"/>
      <c r="O62" s="97"/>
      <c r="P62" s="66"/>
      <c r="AD62" s="38"/>
      <c r="AE62" s="38"/>
      <c r="AF62" s="38"/>
      <c r="AG62" s="38"/>
      <c r="AH62" s="38"/>
      <c r="AI62" s="38"/>
      <c r="AJ62" s="38"/>
      <c r="AK62" s="38"/>
      <c r="AL62" s="38"/>
      <c r="AM62" s="38"/>
      <c r="AN62" s="38"/>
      <c r="AO62" s="38"/>
      <c r="AP62" s="38"/>
    </row>
    <row r="63" spans="1:42" s="24" customFormat="1">
      <c r="A63" s="158"/>
      <c r="B63" s="97"/>
      <c r="C63" s="193"/>
      <c r="D63" s="97"/>
      <c r="E63" s="97"/>
      <c r="F63" s="97"/>
      <c r="G63" s="97"/>
      <c r="H63" s="97"/>
      <c r="I63" s="97"/>
      <c r="J63" s="97"/>
      <c r="K63" s="97"/>
      <c r="L63" s="97"/>
      <c r="M63" s="97"/>
      <c r="N63" s="97"/>
      <c r="O63" s="97"/>
      <c r="P63" s="66"/>
      <c r="AD63" s="38"/>
      <c r="AE63" s="38"/>
      <c r="AF63" s="38"/>
      <c r="AG63" s="38"/>
      <c r="AH63" s="38"/>
      <c r="AI63" s="38"/>
      <c r="AJ63" s="38"/>
      <c r="AK63" s="38"/>
      <c r="AL63" s="38"/>
      <c r="AM63" s="38"/>
      <c r="AN63" s="38"/>
      <c r="AO63" s="38"/>
      <c r="AP63" s="38"/>
    </row>
    <row r="64" spans="1:42" s="24" customFormat="1">
      <c r="A64" s="158"/>
      <c r="B64" s="97"/>
      <c r="C64" s="193"/>
      <c r="D64" s="47"/>
      <c r="E64" s="47"/>
      <c r="F64" s="97"/>
      <c r="G64" s="97"/>
      <c r="H64" s="97"/>
      <c r="I64" s="97"/>
      <c r="J64" s="97"/>
      <c r="K64" s="97"/>
      <c r="L64" s="97"/>
      <c r="M64" s="97"/>
      <c r="N64" s="97"/>
      <c r="O64" s="97"/>
      <c r="P64" s="66"/>
      <c r="AD64" s="38"/>
      <c r="AE64" s="38"/>
      <c r="AF64" s="38"/>
      <c r="AG64" s="38"/>
      <c r="AH64" s="38"/>
      <c r="AI64" s="38"/>
      <c r="AJ64" s="38"/>
      <c r="AK64" s="38"/>
      <c r="AL64" s="38"/>
      <c r="AM64" s="38"/>
      <c r="AN64" s="38"/>
      <c r="AO64" s="38"/>
      <c r="AP64" s="38"/>
    </row>
    <row r="65" spans="1:42" s="24" customFormat="1">
      <c r="A65" s="158"/>
      <c r="B65" s="97"/>
      <c r="C65" s="97"/>
      <c r="D65" s="97"/>
      <c r="E65" s="193"/>
      <c r="F65" s="193"/>
      <c r="G65" s="97"/>
      <c r="H65" s="97"/>
      <c r="I65" s="97"/>
      <c r="J65" s="97"/>
      <c r="K65" s="97"/>
      <c r="L65" s="97"/>
      <c r="M65" s="97"/>
      <c r="N65" s="97"/>
      <c r="O65" s="97"/>
      <c r="P65" s="66"/>
      <c r="AD65" s="38"/>
      <c r="AE65" s="38"/>
      <c r="AF65" s="38"/>
      <c r="AG65" s="38"/>
      <c r="AH65" s="38"/>
      <c r="AI65" s="38"/>
      <c r="AJ65" s="38"/>
      <c r="AK65" s="38"/>
      <c r="AL65" s="38"/>
      <c r="AM65" s="38"/>
      <c r="AN65" s="38"/>
      <c r="AO65" s="38"/>
      <c r="AP65" s="38"/>
    </row>
    <row r="66" spans="1:42" s="24" customFormat="1">
      <c r="A66" s="158"/>
      <c r="B66" s="47"/>
      <c r="C66" s="47"/>
      <c r="D66" s="194"/>
      <c r="P66" s="66"/>
      <c r="AD66" s="38"/>
      <c r="AE66" s="38"/>
      <c r="AF66" s="38"/>
      <c r="AG66" s="38"/>
      <c r="AH66" s="38"/>
      <c r="AI66" s="38"/>
      <c r="AJ66" s="38"/>
      <c r="AK66" s="38"/>
      <c r="AL66" s="38"/>
      <c r="AM66" s="38"/>
      <c r="AN66" s="38"/>
      <c r="AO66" s="38"/>
      <c r="AP66" s="38"/>
    </row>
    <row r="67" spans="1:42" s="24" customFormat="1">
      <c r="A67" s="92"/>
      <c r="B67" s="191"/>
      <c r="C67" s="47"/>
      <c r="D67" s="47"/>
      <c r="E67" s="47"/>
      <c r="F67" s="47"/>
      <c r="G67" s="47"/>
      <c r="H67" s="47"/>
      <c r="I67" s="47"/>
      <c r="J67" s="47"/>
      <c r="K67" s="47"/>
      <c r="L67" s="47"/>
      <c r="M67" s="47"/>
      <c r="N67" s="47"/>
      <c r="O67" s="96"/>
      <c r="AD67" s="38"/>
      <c r="AE67" s="38"/>
      <c r="AF67" s="38"/>
      <c r="AG67" s="38"/>
      <c r="AH67" s="38"/>
      <c r="AI67" s="38"/>
      <c r="AJ67" s="38"/>
      <c r="AK67" s="38"/>
      <c r="AL67" s="38"/>
      <c r="AM67" s="38"/>
      <c r="AN67" s="38"/>
      <c r="AO67" s="38"/>
      <c r="AP67" s="38"/>
    </row>
    <row r="68" spans="1:42" s="24" customFormat="1">
      <c r="A68" s="195"/>
      <c r="B68" s="96"/>
      <c r="C68" s="47"/>
      <c r="D68" s="47"/>
      <c r="E68" s="47"/>
      <c r="F68" s="47"/>
      <c r="G68" s="47"/>
      <c r="H68" s="47"/>
      <c r="I68" s="47"/>
      <c r="J68" s="47"/>
      <c r="K68" s="47"/>
      <c r="L68" s="47"/>
      <c r="M68" s="47"/>
      <c r="N68" s="47"/>
      <c r="O68" s="96"/>
      <c r="AC68" s="59"/>
      <c r="AD68" s="92"/>
      <c r="AE68" s="96"/>
      <c r="AF68" s="96"/>
      <c r="AG68" s="96"/>
      <c r="AH68" s="96"/>
      <c r="AI68" s="96"/>
      <c r="AJ68" s="96"/>
      <c r="AK68" s="96"/>
      <c r="AL68" s="96"/>
      <c r="AM68" s="96"/>
      <c r="AN68" s="96"/>
      <c r="AO68" s="96"/>
      <c r="AP68" s="96"/>
    </row>
    <row r="69" spans="1:42" s="24" customFormat="1">
      <c r="A69" s="59"/>
      <c r="B69" s="96"/>
      <c r="C69" s="96"/>
      <c r="D69" s="96"/>
      <c r="E69" s="96"/>
      <c r="F69" s="96"/>
      <c r="G69" s="96"/>
      <c r="H69" s="96"/>
      <c r="I69" s="96"/>
      <c r="J69" s="96"/>
      <c r="K69" s="96"/>
      <c r="L69" s="96"/>
      <c r="M69" s="96"/>
      <c r="N69" s="96"/>
      <c r="O69" s="96"/>
      <c r="AC69" s="158"/>
      <c r="AD69" s="97"/>
      <c r="AE69" s="97"/>
      <c r="AF69" s="97"/>
      <c r="AG69" s="97"/>
      <c r="AH69" s="97"/>
      <c r="AI69" s="97"/>
      <c r="AJ69" s="97"/>
      <c r="AK69" s="97"/>
      <c r="AL69" s="97"/>
      <c r="AM69" s="97"/>
      <c r="AN69" s="97"/>
      <c r="AO69" s="97"/>
      <c r="AP69" s="97"/>
    </row>
    <row r="70" spans="1:42" s="24" customFormat="1">
      <c r="A70" s="158"/>
      <c r="B70" s="196"/>
      <c r="C70" s="96"/>
      <c r="D70" s="96"/>
      <c r="E70" s="96"/>
      <c r="F70" s="96"/>
      <c r="G70" s="96"/>
      <c r="H70" s="96"/>
      <c r="I70" s="96"/>
      <c r="J70" s="96"/>
      <c r="K70" s="96"/>
      <c r="L70" s="96"/>
      <c r="M70" s="96"/>
      <c r="N70" s="96"/>
      <c r="O70" s="96"/>
      <c r="AC70" s="158"/>
      <c r="AD70" s="97"/>
      <c r="AE70" s="97"/>
      <c r="AF70" s="97"/>
      <c r="AG70" s="97"/>
      <c r="AH70" s="97"/>
      <c r="AI70" s="97"/>
      <c r="AJ70" s="97"/>
      <c r="AK70" s="97"/>
      <c r="AL70" s="97"/>
      <c r="AM70" s="97"/>
      <c r="AN70" s="97"/>
      <c r="AO70" s="97"/>
      <c r="AP70" s="97"/>
    </row>
    <row r="71" spans="1:42" s="24" customFormat="1">
      <c r="A71" s="158"/>
      <c r="B71" s="97"/>
      <c r="C71" s="97"/>
      <c r="D71" s="97"/>
      <c r="E71" s="97"/>
      <c r="F71" s="97"/>
      <c r="G71" s="97"/>
      <c r="H71" s="97"/>
      <c r="I71" s="97"/>
      <c r="J71" s="97"/>
      <c r="K71" s="97"/>
      <c r="L71" s="97"/>
      <c r="M71" s="97"/>
      <c r="N71" s="97"/>
      <c r="O71" s="97"/>
      <c r="P71" s="66"/>
      <c r="AC71" s="158"/>
      <c r="AD71" s="97"/>
      <c r="AE71" s="97"/>
      <c r="AF71" s="97"/>
      <c r="AG71" s="97"/>
      <c r="AH71" s="97"/>
      <c r="AI71" s="97"/>
      <c r="AJ71" s="97"/>
      <c r="AK71" s="97"/>
      <c r="AL71" s="97"/>
      <c r="AM71" s="97"/>
      <c r="AN71" s="97"/>
      <c r="AO71" s="97"/>
      <c r="AP71" s="97"/>
    </row>
    <row r="72" spans="1:42" s="24" customFormat="1">
      <c r="A72" s="158"/>
      <c r="B72" s="97"/>
      <c r="C72" s="97"/>
      <c r="D72" s="97"/>
      <c r="E72" s="97"/>
      <c r="F72" s="97"/>
      <c r="G72" s="97"/>
      <c r="H72" s="97"/>
      <c r="I72" s="97"/>
      <c r="J72" s="97"/>
      <c r="K72" s="97"/>
      <c r="L72" s="97"/>
      <c r="M72" s="97"/>
      <c r="N72" s="97"/>
      <c r="O72" s="97"/>
      <c r="P72" s="66"/>
      <c r="AC72" s="158"/>
      <c r="AD72" s="97"/>
      <c r="AE72" s="97"/>
      <c r="AF72" s="97"/>
      <c r="AG72" s="97"/>
      <c r="AH72" s="97"/>
      <c r="AI72" s="97"/>
      <c r="AJ72" s="97"/>
      <c r="AK72" s="97"/>
      <c r="AL72" s="97"/>
      <c r="AM72" s="97"/>
      <c r="AN72" s="97"/>
      <c r="AO72" s="97"/>
      <c r="AP72" s="97"/>
    </row>
    <row r="73" spans="1:42" s="24" customFormat="1">
      <c r="A73" s="158"/>
      <c r="B73" s="97"/>
      <c r="C73" s="97"/>
      <c r="D73" s="97"/>
      <c r="E73" s="97"/>
      <c r="F73" s="97"/>
      <c r="G73" s="97"/>
      <c r="H73" s="97"/>
      <c r="I73" s="97"/>
      <c r="J73" s="97"/>
      <c r="K73" s="97"/>
      <c r="L73" s="97"/>
      <c r="M73" s="97"/>
      <c r="N73" s="97"/>
      <c r="O73" s="97"/>
      <c r="P73" s="66"/>
      <c r="AC73" s="158"/>
      <c r="AD73" s="97"/>
      <c r="AE73" s="97"/>
      <c r="AF73" s="97"/>
      <c r="AG73" s="97"/>
      <c r="AH73" s="97"/>
      <c r="AI73" s="97"/>
      <c r="AJ73" s="97"/>
      <c r="AK73" s="97"/>
      <c r="AL73" s="97"/>
      <c r="AM73" s="97"/>
      <c r="AN73" s="97"/>
      <c r="AO73" s="97"/>
      <c r="AP73" s="97"/>
    </row>
    <row r="74" spans="1:42" s="24" customFormat="1">
      <c r="A74" s="158"/>
      <c r="B74" s="97"/>
      <c r="C74" s="97"/>
      <c r="D74" s="97"/>
      <c r="E74" s="97"/>
      <c r="F74" s="97"/>
      <c r="G74" s="97"/>
      <c r="H74" s="97"/>
      <c r="I74" s="97"/>
      <c r="J74" s="97"/>
      <c r="K74" s="97"/>
      <c r="L74" s="97"/>
      <c r="M74" s="97"/>
      <c r="N74" s="97"/>
      <c r="O74" s="97"/>
      <c r="P74" s="66"/>
      <c r="AC74" s="158"/>
      <c r="AD74" s="97"/>
      <c r="AE74" s="97"/>
      <c r="AF74" s="97"/>
      <c r="AG74" s="97"/>
      <c r="AH74" s="97"/>
      <c r="AI74" s="97"/>
      <c r="AJ74" s="97"/>
      <c r="AK74" s="97"/>
      <c r="AL74" s="97"/>
      <c r="AM74" s="97"/>
      <c r="AN74" s="97"/>
      <c r="AO74" s="97"/>
      <c r="AP74" s="97"/>
    </row>
    <row r="75" spans="1:42" s="24" customFormat="1">
      <c r="A75" s="158"/>
      <c r="B75" s="97"/>
      <c r="C75" s="97"/>
      <c r="D75" s="97"/>
      <c r="E75" s="97"/>
      <c r="F75" s="97"/>
      <c r="G75" s="97"/>
      <c r="H75" s="97"/>
      <c r="I75" s="97"/>
      <c r="J75" s="97"/>
      <c r="K75" s="97"/>
      <c r="L75" s="97"/>
      <c r="M75" s="97"/>
      <c r="N75" s="97"/>
      <c r="O75" s="97"/>
      <c r="P75" s="66"/>
      <c r="AC75" s="158"/>
      <c r="AD75" s="97"/>
      <c r="AE75" s="97"/>
      <c r="AF75" s="97"/>
      <c r="AG75" s="97"/>
      <c r="AH75" s="97"/>
      <c r="AI75" s="97"/>
      <c r="AJ75" s="97"/>
      <c r="AK75" s="97"/>
      <c r="AL75" s="97"/>
      <c r="AM75" s="97"/>
      <c r="AN75" s="97"/>
      <c r="AO75" s="97"/>
      <c r="AP75" s="97"/>
    </row>
    <row r="76" spans="1:42" s="24" customFormat="1">
      <c r="A76" s="158"/>
      <c r="B76" s="97"/>
      <c r="C76" s="97"/>
      <c r="D76" s="97"/>
      <c r="E76" s="97"/>
      <c r="F76" s="97"/>
      <c r="G76" s="97"/>
      <c r="H76" s="97"/>
      <c r="I76" s="97"/>
      <c r="J76" s="97"/>
      <c r="K76" s="97"/>
      <c r="L76" s="97"/>
      <c r="M76" s="97"/>
      <c r="N76" s="97"/>
      <c r="O76" s="97"/>
      <c r="P76" s="66"/>
      <c r="AC76" s="158"/>
      <c r="AD76" s="97"/>
      <c r="AE76" s="97"/>
      <c r="AF76" s="97"/>
      <c r="AG76" s="97"/>
      <c r="AH76" s="97"/>
      <c r="AI76" s="97"/>
      <c r="AJ76" s="97"/>
      <c r="AK76" s="97"/>
      <c r="AL76" s="97"/>
      <c r="AM76" s="97"/>
      <c r="AN76" s="97"/>
      <c r="AO76" s="97"/>
      <c r="AP76" s="97"/>
    </row>
    <row r="77" spans="1:42" s="24" customFormat="1">
      <c r="A77" s="158"/>
      <c r="B77" s="97"/>
      <c r="C77" s="97"/>
      <c r="D77" s="97"/>
      <c r="E77" s="97"/>
      <c r="F77" s="97"/>
      <c r="G77" s="97"/>
      <c r="H77" s="97"/>
      <c r="I77" s="97"/>
      <c r="J77" s="97"/>
      <c r="K77" s="97"/>
      <c r="L77" s="97"/>
      <c r="M77" s="97"/>
      <c r="N77" s="97"/>
      <c r="O77" s="97"/>
      <c r="P77" s="66"/>
      <c r="AC77" s="158"/>
      <c r="AD77" s="97"/>
      <c r="AE77" s="97"/>
      <c r="AF77" s="97"/>
      <c r="AG77" s="97"/>
      <c r="AH77" s="97"/>
      <c r="AI77" s="97"/>
      <c r="AJ77" s="97"/>
      <c r="AK77" s="97"/>
      <c r="AL77" s="97"/>
      <c r="AM77" s="97"/>
      <c r="AN77" s="97"/>
      <c r="AO77" s="97"/>
      <c r="AP77" s="97"/>
    </row>
    <row r="78" spans="1:42" s="24" customFormat="1">
      <c r="A78" s="158"/>
      <c r="B78" s="97"/>
      <c r="C78" s="97"/>
      <c r="D78" s="97"/>
      <c r="E78" s="97"/>
      <c r="F78" s="97"/>
      <c r="G78" s="97"/>
      <c r="H78" s="97"/>
      <c r="I78" s="97"/>
      <c r="J78" s="97"/>
      <c r="K78" s="97"/>
      <c r="L78" s="97"/>
      <c r="M78" s="97"/>
      <c r="N78" s="97"/>
      <c r="O78" s="97"/>
      <c r="P78" s="66"/>
      <c r="AC78" s="158"/>
      <c r="AD78" s="97"/>
      <c r="AE78" s="97"/>
      <c r="AF78" s="97"/>
      <c r="AG78" s="97"/>
      <c r="AH78" s="97"/>
      <c r="AI78" s="97"/>
      <c r="AJ78" s="97"/>
      <c r="AK78" s="97"/>
      <c r="AL78" s="97"/>
      <c r="AM78" s="97"/>
      <c r="AN78" s="97"/>
      <c r="AO78" s="97"/>
      <c r="AP78" s="97"/>
    </row>
    <row r="79" spans="1:42" s="24" customFormat="1">
      <c r="A79" s="158"/>
      <c r="B79" s="97"/>
      <c r="C79" s="97"/>
      <c r="D79" s="97"/>
      <c r="E79" s="97"/>
      <c r="F79" s="97"/>
      <c r="G79" s="97"/>
      <c r="H79" s="97"/>
      <c r="I79" s="97"/>
      <c r="J79" s="97"/>
      <c r="K79" s="97"/>
      <c r="L79" s="97"/>
      <c r="M79" s="97"/>
      <c r="N79" s="97"/>
      <c r="O79" s="97"/>
      <c r="P79" s="66"/>
      <c r="AC79" s="158"/>
      <c r="AD79" s="97"/>
      <c r="AE79" s="97"/>
      <c r="AF79" s="97"/>
      <c r="AG79" s="97"/>
      <c r="AH79" s="97"/>
      <c r="AI79" s="97"/>
      <c r="AJ79" s="97"/>
      <c r="AK79" s="97"/>
      <c r="AL79" s="97"/>
      <c r="AM79" s="97"/>
      <c r="AN79" s="97"/>
      <c r="AO79" s="97"/>
      <c r="AP79" s="97"/>
    </row>
    <row r="80" spans="1:42" s="24" customFormat="1">
      <c r="A80" s="158"/>
      <c r="B80" s="97"/>
      <c r="C80" s="97"/>
      <c r="D80" s="97"/>
      <c r="E80" s="97"/>
      <c r="F80" s="97"/>
      <c r="G80" s="97"/>
      <c r="H80" s="97"/>
      <c r="I80" s="97"/>
      <c r="J80" s="97"/>
      <c r="K80" s="97"/>
      <c r="L80" s="97"/>
      <c r="M80" s="97"/>
      <c r="N80" s="97"/>
      <c r="O80" s="97"/>
      <c r="P80" s="66"/>
      <c r="AC80" s="158"/>
      <c r="AD80" s="97"/>
      <c r="AE80" s="97"/>
      <c r="AF80" s="97"/>
      <c r="AG80" s="97"/>
      <c r="AH80" s="97"/>
      <c r="AI80" s="97"/>
      <c r="AJ80" s="97"/>
      <c r="AK80" s="97"/>
      <c r="AL80" s="97"/>
      <c r="AM80" s="97"/>
      <c r="AN80" s="97"/>
      <c r="AO80" s="97"/>
      <c r="AP80" s="97"/>
    </row>
    <row r="81" spans="1:42" s="24" customFormat="1">
      <c r="A81" s="158"/>
      <c r="B81" s="97"/>
      <c r="C81" s="97"/>
      <c r="D81" s="97"/>
      <c r="E81" s="97"/>
      <c r="F81" s="97"/>
      <c r="G81" s="97"/>
      <c r="H81" s="97"/>
      <c r="I81" s="97"/>
      <c r="J81" s="97"/>
      <c r="K81" s="97"/>
      <c r="L81" s="97"/>
      <c r="M81" s="97"/>
      <c r="N81" s="97"/>
      <c r="O81" s="97"/>
      <c r="P81" s="66"/>
      <c r="AC81" s="158"/>
      <c r="AD81" s="97"/>
      <c r="AE81" s="97"/>
      <c r="AF81" s="97"/>
      <c r="AG81" s="97"/>
      <c r="AH81" s="97"/>
      <c r="AI81" s="97"/>
      <c r="AJ81" s="97"/>
      <c r="AK81" s="97"/>
      <c r="AL81" s="97"/>
      <c r="AM81" s="97"/>
      <c r="AN81" s="97"/>
      <c r="AO81" s="97"/>
      <c r="AP81" s="97"/>
    </row>
    <row r="82" spans="1:42" s="24" customFormat="1">
      <c r="A82" s="158"/>
      <c r="B82" s="97"/>
      <c r="C82" s="97"/>
      <c r="D82" s="97"/>
      <c r="E82" s="97"/>
      <c r="F82" s="97"/>
      <c r="G82" s="97"/>
      <c r="H82" s="97"/>
      <c r="I82" s="97"/>
      <c r="J82" s="97"/>
      <c r="K82" s="97"/>
      <c r="L82" s="97"/>
      <c r="M82" s="97"/>
      <c r="N82" s="97"/>
      <c r="O82" s="97"/>
      <c r="P82" s="66"/>
      <c r="AC82" s="158"/>
    </row>
    <row r="83" spans="1:42" s="24" customFormat="1">
      <c r="A83" s="158"/>
      <c r="B83" s="97"/>
      <c r="C83" s="97"/>
      <c r="D83" s="97"/>
      <c r="E83" s="97"/>
      <c r="F83" s="97"/>
      <c r="G83" s="97"/>
      <c r="H83" s="97"/>
      <c r="I83" s="97"/>
      <c r="J83" s="97"/>
      <c r="K83" s="97"/>
      <c r="L83" s="97"/>
      <c r="M83" s="97"/>
      <c r="N83" s="97"/>
      <c r="O83" s="97"/>
      <c r="P83" s="66"/>
    </row>
    <row r="84" spans="1:42" s="24" customFormat="1">
      <c r="A84" s="158"/>
      <c r="B84" s="97"/>
      <c r="C84" s="97"/>
      <c r="D84" s="97"/>
      <c r="E84" s="97"/>
      <c r="F84" s="97"/>
      <c r="G84" s="97"/>
      <c r="H84" s="97"/>
      <c r="I84" s="97"/>
      <c r="J84" s="97"/>
      <c r="K84" s="97"/>
      <c r="L84" s="97"/>
      <c r="M84" s="97"/>
      <c r="N84" s="97"/>
      <c r="O84" s="97"/>
      <c r="P84" s="66"/>
    </row>
    <row r="85" spans="1:42" s="24" customFormat="1">
      <c r="B85" s="197"/>
      <c r="C85" s="197"/>
      <c r="D85" s="197"/>
      <c r="E85" s="197"/>
      <c r="F85" s="197"/>
      <c r="G85" s="66"/>
      <c r="H85" s="66"/>
      <c r="I85" s="66"/>
      <c r="J85" s="66"/>
      <c r="K85" s="66"/>
      <c r="L85" s="66"/>
      <c r="M85" s="66"/>
      <c r="N85" s="66"/>
      <c r="O85" s="66"/>
      <c r="P85" s="66"/>
    </row>
    <row r="86" spans="1:42" s="24" customFormat="1">
      <c r="A86" s="92"/>
      <c r="B86" s="191"/>
      <c r="C86" s="47"/>
      <c r="D86" s="47"/>
      <c r="E86" s="47"/>
      <c r="F86" s="47"/>
      <c r="G86" s="47"/>
      <c r="H86" s="47"/>
      <c r="I86" s="47"/>
      <c r="J86" s="47"/>
      <c r="K86" s="47"/>
      <c r="L86" s="47"/>
      <c r="M86" s="47"/>
      <c r="N86" s="47"/>
      <c r="O86" s="96"/>
    </row>
    <row r="87" spans="1:42" s="24" customFormat="1">
      <c r="A87" s="92"/>
      <c r="B87" s="96"/>
      <c r="C87" s="47"/>
      <c r="D87" s="47"/>
      <c r="E87" s="47"/>
      <c r="F87" s="47"/>
      <c r="G87" s="47"/>
      <c r="H87" s="47"/>
      <c r="I87" s="47"/>
      <c r="J87" s="47"/>
      <c r="K87" s="47"/>
      <c r="L87" s="47"/>
      <c r="M87" s="47"/>
      <c r="N87" s="47"/>
      <c r="O87" s="96"/>
    </row>
    <row r="88" spans="1:42" s="24" customFormat="1">
      <c r="A88" s="59"/>
      <c r="B88" s="96"/>
      <c r="C88" s="96"/>
      <c r="D88" s="96"/>
      <c r="E88" s="96"/>
      <c r="F88" s="96"/>
      <c r="G88" s="96"/>
      <c r="H88" s="96"/>
      <c r="I88" s="96"/>
      <c r="J88" s="96"/>
      <c r="K88" s="96"/>
      <c r="L88" s="96"/>
      <c r="M88" s="96"/>
      <c r="N88" s="96"/>
      <c r="O88" s="96"/>
    </row>
    <row r="89" spans="1:42" s="24" customFormat="1">
      <c r="A89" s="158"/>
      <c r="B89" s="196"/>
      <c r="C89" s="96"/>
      <c r="D89" s="96"/>
      <c r="E89" s="96"/>
      <c r="F89" s="96"/>
      <c r="G89" s="96"/>
      <c r="H89" s="96"/>
      <c r="I89" s="96"/>
      <c r="J89" s="96"/>
      <c r="K89" s="96"/>
      <c r="L89" s="96"/>
      <c r="M89" s="96"/>
      <c r="N89" s="96"/>
      <c r="O89" s="96"/>
    </row>
    <row r="90" spans="1:42" s="24" customFormat="1">
      <c r="A90" s="158"/>
      <c r="B90" s="97"/>
      <c r="C90" s="97"/>
      <c r="D90" s="97"/>
      <c r="E90" s="97"/>
      <c r="F90" s="97"/>
      <c r="G90" s="97"/>
      <c r="H90" s="97"/>
      <c r="I90" s="97"/>
      <c r="J90" s="97"/>
      <c r="K90" s="97"/>
      <c r="L90" s="97"/>
      <c r="M90" s="97"/>
      <c r="N90" s="97"/>
      <c r="O90" s="97"/>
      <c r="P90" s="66"/>
    </row>
    <row r="91" spans="1:42" s="24" customFormat="1">
      <c r="A91" s="158"/>
      <c r="B91" s="97"/>
      <c r="C91" s="97"/>
      <c r="D91" s="97"/>
      <c r="E91" s="97"/>
      <c r="F91" s="97"/>
      <c r="G91" s="97"/>
      <c r="H91" s="97"/>
      <c r="I91" s="97"/>
      <c r="J91" s="97"/>
      <c r="K91" s="97"/>
      <c r="L91" s="97"/>
      <c r="M91" s="97"/>
      <c r="N91" s="97"/>
      <c r="O91" s="97"/>
      <c r="P91" s="66"/>
    </row>
    <row r="92" spans="1:42" s="24" customFormat="1">
      <c r="A92" s="158"/>
      <c r="B92" s="97"/>
      <c r="C92" s="97"/>
      <c r="D92" s="97"/>
      <c r="E92" s="97"/>
      <c r="F92" s="97"/>
      <c r="G92" s="97"/>
      <c r="H92" s="97"/>
      <c r="I92" s="97"/>
      <c r="J92" s="97"/>
      <c r="K92" s="97"/>
      <c r="L92" s="97"/>
      <c r="M92" s="97"/>
      <c r="N92" s="97"/>
      <c r="O92" s="97"/>
      <c r="P92" s="66"/>
    </row>
    <row r="93" spans="1:42" s="24" customFormat="1">
      <c r="A93" s="158"/>
      <c r="B93" s="97"/>
      <c r="C93" s="97"/>
      <c r="D93" s="97"/>
      <c r="E93" s="97"/>
      <c r="F93" s="97"/>
      <c r="G93" s="97"/>
      <c r="H93" s="97"/>
      <c r="I93" s="97"/>
      <c r="J93" s="97"/>
      <c r="K93" s="97"/>
      <c r="L93" s="97"/>
      <c r="M93" s="97"/>
      <c r="N93" s="97"/>
      <c r="O93" s="97"/>
      <c r="P93" s="66"/>
    </row>
    <row r="94" spans="1:42" s="24" customFormat="1">
      <c r="A94" s="158"/>
      <c r="B94" s="97"/>
      <c r="C94" s="97"/>
      <c r="D94" s="97"/>
      <c r="E94" s="97"/>
      <c r="F94" s="97"/>
      <c r="G94" s="97"/>
      <c r="H94" s="97"/>
      <c r="I94" s="97"/>
      <c r="J94" s="97"/>
      <c r="K94" s="97"/>
      <c r="L94" s="97"/>
      <c r="M94" s="97"/>
      <c r="N94" s="97"/>
      <c r="O94" s="97"/>
      <c r="P94" s="66"/>
    </row>
    <row r="95" spans="1:42" s="24" customFormat="1">
      <c r="A95" s="158"/>
      <c r="B95" s="97"/>
      <c r="C95" s="97"/>
      <c r="D95" s="97"/>
      <c r="E95" s="97"/>
      <c r="F95" s="97"/>
      <c r="G95" s="97"/>
      <c r="H95" s="97"/>
      <c r="I95" s="97"/>
      <c r="J95" s="97"/>
      <c r="K95" s="97"/>
      <c r="L95" s="97"/>
      <c r="M95" s="97"/>
      <c r="N95" s="97"/>
      <c r="O95" s="97"/>
      <c r="P95" s="66"/>
    </row>
    <row r="96" spans="1:42" s="24" customFormat="1">
      <c r="A96" s="158"/>
      <c r="B96" s="97"/>
      <c r="C96" s="97"/>
      <c r="D96" s="97"/>
      <c r="E96" s="97"/>
      <c r="F96" s="97"/>
      <c r="G96" s="97"/>
      <c r="H96" s="97"/>
      <c r="I96" s="97"/>
      <c r="J96" s="97"/>
      <c r="K96" s="97"/>
      <c r="L96" s="97"/>
      <c r="M96" s="97"/>
      <c r="N96" s="97"/>
      <c r="O96" s="97"/>
      <c r="P96" s="66"/>
    </row>
    <row r="97" spans="1:16" s="24" customFormat="1">
      <c r="A97" s="158"/>
      <c r="B97" s="97"/>
      <c r="C97" s="97"/>
      <c r="D97" s="97"/>
      <c r="E97" s="97"/>
      <c r="F97" s="97"/>
      <c r="G97" s="97"/>
      <c r="H97" s="97"/>
      <c r="I97" s="97"/>
      <c r="J97" s="97"/>
      <c r="K97" s="97"/>
      <c r="L97" s="97"/>
      <c r="M97" s="97"/>
      <c r="N97" s="97"/>
      <c r="O97" s="97"/>
      <c r="P97" s="66"/>
    </row>
    <row r="98" spans="1:16" s="24" customFormat="1">
      <c r="A98" s="158"/>
      <c r="B98" s="97"/>
      <c r="C98" s="97"/>
      <c r="D98" s="97"/>
      <c r="E98" s="97"/>
      <c r="F98" s="97"/>
      <c r="G98" s="97"/>
      <c r="H98" s="97"/>
      <c r="I98" s="97"/>
      <c r="J98" s="97"/>
      <c r="K98" s="97"/>
      <c r="L98" s="97"/>
      <c r="M98" s="97"/>
      <c r="N98" s="97"/>
      <c r="O98" s="97"/>
      <c r="P98" s="66"/>
    </row>
    <row r="99" spans="1:16" s="24" customFormat="1">
      <c r="A99" s="158"/>
      <c r="B99" s="97"/>
      <c r="C99" s="97"/>
      <c r="D99" s="97"/>
      <c r="E99" s="97"/>
      <c r="F99" s="97"/>
      <c r="G99" s="97"/>
      <c r="H99" s="97"/>
      <c r="I99" s="97"/>
      <c r="J99" s="97"/>
      <c r="K99" s="97"/>
      <c r="L99" s="97"/>
      <c r="M99" s="97"/>
      <c r="N99" s="97"/>
      <c r="O99" s="97"/>
      <c r="P99" s="66"/>
    </row>
    <row r="100" spans="1:16" s="24" customFormat="1">
      <c r="A100" s="158"/>
      <c r="B100" s="97"/>
      <c r="C100" s="97"/>
      <c r="D100" s="97"/>
      <c r="E100" s="97"/>
      <c r="F100" s="97"/>
      <c r="G100" s="97"/>
      <c r="H100" s="97"/>
      <c r="I100" s="97"/>
      <c r="J100" s="97"/>
      <c r="K100" s="97"/>
      <c r="L100" s="97"/>
      <c r="M100" s="97"/>
      <c r="N100" s="97"/>
      <c r="O100" s="97"/>
      <c r="P100" s="66"/>
    </row>
    <row r="101" spans="1:16" s="24" customFormat="1">
      <c r="A101" s="158"/>
      <c r="B101" s="97"/>
      <c r="C101" s="97"/>
      <c r="D101" s="97"/>
      <c r="E101" s="97"/>
      <c r="F101" s="97"/>
      <c r="G101" s="97"/>
      <c r="H101" s="97"/>
      <c r="I101" s="97"/>
      <c r="J101" s="97"/>
      <c r="K101" s="97"/>
      <c r="L101" s="97"/>
      <c r="M101" s="97"/>
      <c r="N101" s="97"/>
      <c r="O101" s="97"/>
      <c r="P101" s="66"/>
    </row>
    <row r="102" spans="1:16" s="24" customFormat="1">
      <c r="A102" s="158"/>
      <c r="B102" s="97"/>
      <c r="C102" s="97"/>
      <c r="D102" s="97"/>
      <c r="E102" s="97"/>
      <c r="F102" s="97"/>
      <c r="G102" s="97"/>
      <c r="H102" s="97"/>
      <c r="I102" s="97"/>
      <c r="J102" s="97"/>
      <c r="K102" s="97"/>
      <c r="L102" s="97"/>
      <c r="M102" s="97"/>
      <c r="N102" s="97"/>
      <c r="O102" s="97"/>
      <c r="P102" s="66"/>
    </row>
    <row r="103" spans="1:16" s="24" customFormat="1">
      <c r="P103" s="66"/>
    </row>
    <row r="104" spans="1:16" s="24" customFormat="1">
      <c r="A104" s="92"/>
    </row>
    <row r="105" spans="1:16" s="24" customFormat="1">
      <c r="B105" s="96"/>
      <c r="C105" s="47"/>
      <c r="D105" s="47"/>
      <c r="E105" s="47"/>
      <c r="F105" s="47"/>
      <c r="G105" s="47"/>
      <c r="H105" s="47"/>
      <c r="I105" s="47"/>
      <c r="J105" s="47"/>
      <c r="K105" s="47"/>
      <c r="L105" s="47"/>
      <c r="M105" s="47"/>
      <c r="N105" s="47"/>
      <c r="O105" s="96"/>
    </row>
    <row r="106" spans="1:16" s="24" customFormat="1">
      <c r="A106" s="59"/>
      <c r="B106" s="96"/>
      <c r="C106" s="96"/>
      <c r="D106" s="96"/>
      <c r="E106" s="96"/>
      <c r="F106" s="96"/>
      <c r="G106" s="96"/>
      <c r="H106" s="96"/>
      <c r="I106" s="96"/>
      <c r="J106" s="96"/>
      <c r="K106" s="96"/>
      <c r="L106" s="96"/>
      <c r="M106" s="96"/>
      <c r="N106" s="96"/>
      <c r="O106" s="96"/>
    </row>
    <row r="107" spans="1:16" s="24" customFormat="1">
      <c r="A107" s="158"/>
      <c r="B107" s="196"/>
      <c r="C107" s="96"/>
      <c r="D107" s="96"/>
      <c r="E107" s="96"/>
      <c r="F107" s="96"/>
      <c r="G107" s="96"/>
      <c r="H107" s="96"/>
      <c r="I107" s="96"/>
      <c r="J107" s="96"/>
      <c r="K107" s="96"/>
      <c r="L107" s="96"/>
      <c r="M107" s="96"/>
      <c r="N107" s="96"/>
      <c r="O107" s="96"/>
    </row>
    <row r="108" spans="1:16" s="24" customFormat="1">
      <c r="A108" s="158"/>
      <c r="B108" s="97"/>
      <c r="C108" s="96"/>
      <c r="D108" s="96"/>
      <c r="E108" s="96"/>
      <c r="F108" s="96"/>
      <c r="G108" s="96"/>
      <c r="H108" s="96"/>
      <c r="I108" s="96"/>
      <c r="J108" s="96"/>
      <c r="K108" s="96"/>
      <c r="L108" s="96"/>
      <c r="M108" s="96"/>
      <c r="N108" s="96"/>
      <c r="O108" s="96"/>
    </row>
    <row r="109" spans="1:16" s="24" customFormat="1">
      <c r="A109" s="158"/>
      <c r="B109" s="97"/>
      <c r="C109" s="97"/>
      <c r="D109" s="97"/>
      <c r="E109" s="97"/>
      <c r="F109" s="97"/>
      <c r="G109" s="97"/>
      <c r="H109" s="97"/>
      <c r="I109" s="97"/>
      <c r="J109" s="97"/>
      <c r="K109" s="97"/>
      <c r="L109" s="97"/>
      <c r="M109" s="97"/>
      <c r="N109" s="97"/>
      <c r="O109" s="97"/>
      <c r="P109" s="66"/>
    </row>
    <row r="110" spans="1:16" s="24" customFormat="1">
      <c r="A110" s="158"/>
      <c r="B110" s="97"/>
      <c r="C110" s="97"/>
      <c r="D110" s="97"/>
      <c r="E110" s="97"/>
      <c r="F110" s="97"/>
      <c r="G110" s="97"/>
      <c r="H110" s="97"/>
      <c r="I110" s="97"/>
      <c r="J110" s="97"/>
      <c r="K110" s="97"/>
      <c r="L110" s="97"/>
      <c r="M110" s="97"/>
      <c r="N110" s="97"/>
      <c r="O110" s="97"/>
      <c r="P110" s="66"/>
    </row>
    <row r="111" spans="1:16" s="24" customFormat="1">
      <c r="A111" s="158"/>
      <c r="B111" s="97"/>
      <c r="C111" s="97"/>
      <c r="D111" s="97"/>
      <c r="E111" s="97"/>
      <c r="F111" s="97"/>
      <c r="G111" s="97"/>
      <c r="H111" s="97"/>
      <c r="I111" s="97"/>
      <c r="J111" s="97"/>
      <c r="K111" s="97"/>
      <c r="L111" s="97"/>
      <c r="M111" s="97"/>
      <c r="N111" s="97"/>
      <c r="O111" s="97"/>
      <c r="P111" s="66"/>
    </row>
    <row r="112" spans="1:16" s="24" customFormat="1">
      <c r="A112" s="158"/>
      <c r="B112" s="97"/>
      <c r="C112" s="97"/>
      <c r="D112" s="97"/>
      <c r="E112" s="97"/>
      <c r="F112" s="97"/>
      <c r="G112" s="97"/>
      <c r="H112" s="97"/>
      <c r="I112" s="97"/>
      <c r="J112" s="97"/>
      <c r="K112" s="97"/>
      <c r="L112" s="97"/>
      <c r="M112" s="97"/>
      <c r="N112" s="97"/>
      <c r="O112" s="97"/>
      <c r="P112" s="66"/>
    </row>
    <row r="113" spans="1:16" s="24" customFormat="1">
      <c r="A113" s="158"/>
      <c r="B113" s="97"/>
      <c r="C113" s="97"/>
      <c r="D113" s="97"/>
      <c r="E113" s="97"/>
      <c r="F113" s="97"/>
      <c r="G113" s="97"/>
      <c r="H113" s="97"/>
      <c r="I113" s="97"/>
      <c r="J113" s="97"/>
      <c r="K113" s="97"/>
      <c r="L113" s="97"/>
      <c r="M113" s="97"/>
      <c r="N113" s="97"/>
      <c r="O113" s="97"/>
      <c r="P113" s="66"/>
    </row>
    <row r="114" spans="1:16" s="24" customFormat="1">
      <c r="A114" s="158"/>
      <c r="B114" s="97"/>
      <c r="C114" s="97"/>
      <c r="D114" s="97"/>
      <c r="E114" s="97"/>
      <c r="F114" s="97"/>
      <c r="G114" s="97"/>
      <c r="H114" s="97"/>
      <c r="I114" s="97"/>
      <c r="J114" s="97"/>
      <c r="K114" s="97"/>
      <c r="L114" s="97"/>
      <c r="M114" s="97"/>
      <c r="N114" s="97"/>
      <c r="O114" s="97"/>
      <c r="P114" s="66"/>
    </row>
    <row r="115" spans="1:16" s="24" customFormat="1">
      <c r="A115" s="158"/>
      <c r="B115" s="97"/>
      <c r="C115" s="97"/>
      <c r="D115" s="97"/>
      <c r="E115" s="97"/>
      <c r="F115" s="97"/>
      <c r="G115" s="97"/>
      <c r="H115" s="97"/>
      <c r="I115" s="97"/>
      <c r="J115" s="97"/>
      <c r="K115" s="97"/>
      <c r="L115" s="97"/>
      <c r="M115" s="97"/>
      <c r="N115" s="97"/>
      <c r="O115" s="97"/>
      <c r="P115" s="66"/>
    </row>
    <row r="116" spans="1:16" s="24" customFormat="1">
      <c r="A116" s="158"/>
      <c r="B116" s="97"/>
      <c r="C116" s="97"/>
      <c r="D116" s="97"/>
      <c r="E116" s="97"/>
      <c r="F116" s="97"/>
      <c r="G116" s="97"/>
      <c r="H116" s="97"/>
      <c r="I116" s="97"/>
      <c r="J116" s="97"/>
      <c r="K116" s="97"/>
      <c r="L116" s="97"/>
      <c r="M116" s="97"/>
      <c r="N116" s="97"/>
      <c r="O116" s="97"/>
      <c r="P116" s="66"/>
    </row>
    <row r="117" spans="1:16" s="24" customFormat="1">
      <c r="A117" s="158"/>
      <c r="B117" s="97"/>
      <c r="C117" s="97"/>
      <c r="D117" s="97"/>
      <c r="E117" s="97"/>
      <c r="F117" s="97"/>
      <c r="G117" s="97"/>
      <c r="H117" s="97"/>
      <c r="I117" s="97"/>
      <c r="J117" s="97"/>
      <c r="K117" s="97"/>
      <c r="L117" s="97"/>
      <c r="M117" s="97"/>
      <c r="N117" s="97"/>
      <c r="O117" s="97"/>
      <c r="P117" s="66"/>
    </row>
    <row r="118" spans="1:16" s="24" customFormat="1">
      <c r="A118" s="158"/>
      <c r="B118" s="97"/>
      <c r="C118" s="97"/>
      <c r="D118" s="97"/>
      <c r="E118" s="97"/>
      <c r="F118" s="97"/>
      <c r="G118" s="97"/>
      <c r="H118" s="97"/>
      <c r="I118" s="97"/>
      <c r="J118" s="97"/>
      <c r="K118" s="97"/>
      <c r="L118" s="97"/>
      <c r="M118" s="97"/>
      <c r="N118" s="97"/>
      <c r="O118" s="97"/>
      <c r="P118" s="66"/>
    </row>
    <row r="119" spans="1:16" s="24" customFormat="1">
      <c r="A119" s="158"/>
      <c r="B119" s="97"/>
      <c r="C119" s="97"/>
      <c r="D119" s="97"/>
      <c r="E119" s="97"/>
      <c r="F119" s="97"/>
      <c r="G119" s="97"/>
      <c r="H119" s="97"/>
      <c r="I119" s="97"/>
      <c r="J119" s="97"/>
      <c r="K119" s="97"/>
      <c r="L119" s="97"/>
      <c r="M119" s="97"/>
      <c r="N119" s="97"/>
      <c r="O119" s="97"/>
      <c r="P119" s="66"/>
    </row>
    <row r="120" spans="1:16" s="24" customFormat="1">
      <c r="A120" s="158"/>
      <c r="B120" s="97"/>
      <c r="C120" s="97"/>
      <c r="D120" s="97"/>
      <c r="E120" s="97"/>
      <c r="F120" s="97"/>
      <c r="G120" s="97"/>
      <c r="H120" s="97"/>
      <c r="I120" s="97"/>
      <c r="J120" s="97"/>
      <c r="K120" s="97"/>
      <c r="L120" s="97"/>
      <c r="M120" s="97"/>
      <c r="N120" s="97"/>
      <c r="O120" s="97"/>
      <c r="P120" s="66"/>
    </row>
    <row r="121" spans="1:16" s="24" customFormat="1">
      <c r="A121" s="158"/>
      <c r="B121" s="97"/>
      <c r="C121" s="97"/>
      <c r="D121" s="97"/>
      <c r="E121" s="97"/>
      <c r="F121" s="97"/>
      <c r="G121" s="97"/>
      <c r="H121" s="97"/>
      <c r="I121" s="97"/>
      <c r="J121" s="97"/>
      <c r="K121" s="97"/>
      <c r="L121" s="97"/>
      <c r="M121" s="97"/>
      <c r="N121" s="97"/>
      <c r="O121" s="97"/>
      <c r="P121" s="66"/>
    </row>
    <row r="122" spans="1:16" s="24" customFormat="1">
      <c r="A122" s="158"/>
      <c r="B122" s="97"/>
      <c r="C122" s="97"/>
      <c r="D122" s="97"/>
      <c r="E122" s="97"/>
      <c r="F122" s="97"/>
      <c r="G122" s="97"/>
      <c r="H122" s="97"/>
      <c r="I122" s="97"/>
      <c r="J122" s="97"/>
      <c r="K122" s="97"/>
      <c r="L122" s="97"/>
      <c r="M122" s="97"/>
      <c r="N122" s="97"/>
      <c r="O122" s="97"/>
      <c r="P122" s="66"/>
    </row>
    <row r="123" spans="1:16" s="24" customFormat="1">
      <c r="P123" s="82"/>
    </row>
    <row r="124" spans="1:16" s="24" customFormat="1">
      <c r="A124" s="195"/>
      <c r="B124" s="96"/>
      <c r="C124" s="96"/>
      <c r="D124" s="96"/>
      <c r="E124" s="96"/>
      <c r="F124" s="96"/>
      <c r="G124" s="96"/>
      <c r="H124" s="96"/>
      <c r="I124" s="96"/>
      <c r="J124" s="96"/>
      <c r="K124" s="96"/>
      <c r="L124" s="96"/>
      <c r="M124" s="96"/>
      <c r="N124" s="59"/>
      <c r="O124" s="59"/>
      <c r="P124" s="82"/>
    </row>
    <row r="125" spans="1:16" s="24" customFormat="1">
      <c r="A125" s="59"/>
      <c r="B125" s="96"/>
      <c r="C125" s="96"/>
      <c r="D125" s="96"/>
      <c r="E125" s="96"/>
      <c r="F125" s="96"/>
      <c r="G125" s="96"/>
      <c r="H125" s="96"/>
      <c r="I125" s="96"/>
      <c r="J125" s="96"/>
      <c r="K125" s="96"/>
      <c r="L125" s="96"/>
      <c r="M125" s="96"/>
      <c r="N125" s="192"/>
      <c r="O125" s="96"/>
    </row>
    <row r="126" spans="1:16" s="24" customFormat="1">
      <c r="A126" s="158"/>
      <c r="B126" s="96"/>
      <c r="C126" s="96"/>
      <c r="D126" s="96"/>
      <c r="E126" s="96"/>
      <c r="F126" s="96"/>
      <c r="G126" s="96"/>
      <c r="H126" s="96"/>
      <c r="I126" s="96"/>
      <c r="J126" s="96"/>
      <c r="K126" s="96"/>
      <c r="L126" s="96"/>
      <c r="M126" s="96"/>
      <c r="N126" s="96"/>
      <c r="O126" s="96"/>
    </row>
    <row r="127" spans="1:16" s="24" customFormat="1">
      <c r="A127" s="158"/>
      <c r="B127" s="59"/>
      <c r="C127" s="59"/>
      <c r="D127" s="59"/>
      <c r="E127" s="59"/>
      <c r="F127" s="59"/>
      <c r="G127" s="59"/>
      <c r="H127" s="59"/>
      <c r="I127" s="59"/>
      <c r="J127" s="59"/>
      <c r="K127" s="59"/>
      <c r="L127" s="59"/>
      <c r="M127" s="59"/>
      <c r="N127" s="59"/>
      <c r="O127" s="59"/>
      <c r="P127" s="30"/>
    </row>
    <row r="128" spans="1:16" s="24" customFormat="1">
      <c r="A128" s="158"/>
      <c r="B128" s="59"/>
      <c r="C128" s="59"/>
      <c r="D128" s="59"/>
      <c r="E128" s="59"/>
      <c r="F128" s="59"/>
      <c r="G128" s="59"/>
      <c r="H128" s="59"/>
      <c r="I128" s="59"/>
      <c r="J128" s="59"/>
      <c r="K128" s="59"/>
      <c r="L128" s="59"/>
      <c r="M128" s="59"/>
      <c r="N128" s="59"/>
      <c r="O128" s="59"/>
      <c r="P128" s="30"/>
    </row>
    <row r="129" spans="1:16" s="24" customFormat="1">
      <c r="A129" s="158"/>
      <c r="B129" s="59"/>
      <c r="C129" s="59"/>
      <c r="D129" s="59"/>
      <c r="E129" s="59"/>
      <c r="F129" s="59"/>
      <c r="G129" s="59"/>
      <c r="H129" s="59"/>
      <c r="I129" s="59"/>
      <c r="J129" s="59"/>
      <c r="K129" s="59"/>
      <c r="L129" s="59"/>
      <c r="M129" s="59"/>
      <c r="N129" s="59"/>
      <c r="O129" s="59"/>
      <c r="P129" s="30"/>
    </row>
    <row r="130" spans="1:16" s="24" customFormat="1">
      <c r="A130" s="158"/>
      <c r="B130" s="59"/>
      <c r="C130" s="59"/>
      <c r="D130" s="59"/>
      <c r="E130" s="59"/>
      <c r="F130" s="59"/>
      <c r="G130" s="59"/>
      <c r="H130" s="59"/>
      <c r="I130" s="59"/>
      <c r="J130" s="59"/>
      <c r="K130" s="59"/>
      <c r="L130" s="59"/>
      <c r="M130" s="59"/>
      <c r="N130" s="59"/>
      <c r="O130" s="59"/>
      <c r="P130" s="30"/>
    </row>
    <row r="131" spans="1:16" s="24" customFormat="1">
      <c r="A131" s="158"/>
      <c r="B131" s="59"/>
      <c r="C131" s="59"/>
      <c r="D131" s="59"/>
      <c r="E131" s="59"/>
      <c r="F131" s="59"/>
      <c r="G131" s="59"/>
      <c r="H131" s="59"/>
      <c r="I131" s="59"/>
      <c r="J131" s="59"/>
      <c r="K131" s="59"/>
      <c r="L131" s="59"/>
      <c r="M131" s="59"/>
      <c r="N131" s="59"/>
      <c r="O131" s="59"/>
      <c r="P131" s="30"/>
    </row>
    <row r="132" spans="1:16" s="24" customFormat="1">
      <c r="A132" s="158"/>
      <c r="B132" s="59"/>
      <c r="C132" s="59"/>
      <c r="D132" s="59"/>
      <c r="E132" s="59"/>
      <c r="F132" s="59"/>
      <c r="G132" s="59"/>
      <c r="H132" s="59"/>
      <c r="I132" s="59"/>
      <c r="J132" s="59"/>
      <c r="K132" s="59"/>
      <c r="L132" s="59"/>
      <c r="M132" s="59"/>
      <c r="N132" s="59"/>
      <c r="O132" s="59"/>
      <c r="P132" s="30"/>
    </row>
    <row r="133" spans="1:16" s="24" customFormat="1">
      <c r="A133" s="158"/>
      <c r="B133" s="59"/>
      <c r="C133" s="59"/>
      <c r="D133" s="59"/>
      <c r="E133" s="59"/>
      <c r="F133" s="59"/>
      <c r="G133" s="59"/>
      <c r="H133" s="59"/>
      <c r="I133" s="59"/>
      <c r="J133" s="59"/>
      <c r="K133" s="59"/>
      <c r="L133" s="59"/>
      <c r="M133" s="59"/>
      <c r="N133" s="59"/>
      <c r="O133" s="59"/>
      <c r="P133" s="30"/>
    </row>
    <row r="134" spans="1:16" s="24" customFormat="1">
      <c r="A134" s="158"/>
      <c r="B134" s="59"/>
      <c r="C134" s="59"/>
      <c r="D134" s="59"/>
      <c r="E134" s="59"/>
      <c r="F134" s="59"/>
      <c r="G134" s="59"/>
      <c r="H134" s="59"/>
      <c r="I134" s="59"/>
      <c r="J134" s="59"/>
      <c r="K134" s="59"/>
      <c r="L134" s="59"/>
      <c r="M134" s="59"/>
      <c r="N134" s="59"/>
      <c r="O134" s="59"/>
      <c r="P134" s="30"/>
    </row>
    <row r="135" spans="1:16" s="24" customFormat="1">
      <c r="A135" s="158"/>
      <c r="B135" s="59"/>
      <c r="C135" s="59"/>
      <c r="D135" s="59"/>
      <c r="E135" s="59"/>
      <c r="F135" s="59"/>
      <c r="G135" s="59"/>
      <c r="H135" s="59"/>
      <c r="I135" s="59"/>
      <c r="J135" s="59"/>
      <c r="K135" s="59"/>
      <c r="L135" s="59"/>
      <c r="M135" s="59"/>
      <c r="N135" s="59"/>
      <c r="O135" s="59"/>
      <c r="P135" s="30"/>
    </row>
    <row r="136" spans="1:16" s="24" customFormat="1">
      <c r="A136" s="158"/>
      <c r="B136" s="59"/>
      <c r="C136" s="59"/>
      <c r="D136" s="59"/>
      <c r="E136" s="59"/>
      <c r="F136" s="59"/>
      <c r="G136" s="59"/>
      <c r="H136" s="59"/>
      <c r="I136" s="59"/>
      <c r="J136" s="59"/>
      <c r="K136" s="59"/>
      <c r="L136" s="59"/>
      <c r="M136" s="59"/>
      <c r="N136" s="59"/>
      <c r="O136" s="59"/>
      <c r="P136" s="30"/>
    </row>
    <row r="137" spans="1:16" s="24" customFormat="1">
      <c r="A137" s="158"/>
      <c r="B137" s="59"/>
      <c r="C137" s="59"/>
      <c r="D137" s="59"/>
      <c r="E137" s="59"/>
      <c r="F137" s="59"/>
      <c r="G137" s="59"/>
      <c r="H137" s="59"/>
      <c r="I137" s="59"/>
      <c r="J137" s="59"/>
      <c r="K137" s="59"/>
      <c r="L137" s="59"/>
      <c r="M137" s="59"/>
      <c r="N137" s="59"/>
      <c r="O137" s="59"/>
      <c r="P137" s="30"/>
    </row>
    <row r="138" spans="1:16" s="24" customFormat="1">
      <c r="A138" s="158"/>
      <c r="B138" s="59"/>
      <c r="C138" s="59"/>
      <c r="D138" s="59"/>
      <c r="E138" s="59"/>
      <c r="F138" s="59"/>
      <c r="G138" s="59"/>
      <c r="H138" s="59"/>
      <c r="I138" s="59"/>
      <c r="J138" s="59"/>
      <c r="K138" s="59"/>
      <c r="L138" s="59"/>
      <c r="M138" s="59"/>
      <c r="N138" s="59"/>
      <c r="O138" s="59"/>
      <c r="P138" s="30"/>
    </row>
    <row r="139" spans="1:16" s="24" customFormat="1">
      <c r="A139" s="158"/>
      <c r="B139" s="59"/>
      <c r="C139" s="59"/>
      <c r="D139" s="59"/>
      <c r="E139" s="59"/>
      <c r="F139" s="59"/>
      <c r="G139" s="59"/>
      <c r="H139" s="59"/>
      <c r="I139" s="59"/>
      <c r="J139" s="59"/>
      <c r="K139" s="59"/>
      <c r="L139" s="59"/>
      <c r="M139" s="59"/>
      <c r="N139" s="59"/>
      <c r="O139" s="59"/>
      <c r="P139" s="30"/>
    </row>
    <row r="140" spans="1:16" s="24" customFormat="1"/>
    <row r="141" spans="1:16" s="24" customFormat="1">
      <c r="P141" s="66"/>
    </row>
    <row r="142" spans="1:16" s="24" customFormat="1">
      <c r="P142" s="66"/>
    </row>
    <row r="143" spans="1:16" s="24" customFormat="1">
      <c r="B143" s="194"/>
      <c r="P143" s="66"/>
    </row>
    <row r="144" spans="1:16">
      <c r="B144" s="44"/>
      <c r="C144" s="44"/>
      <c r="D144" s="44"/>
      <c r="E144" s="44"/>
      <c r="F144" s="44"/>
      <c r="G144" s="44"/>
      <c r="H144" s="44"/>
      <c r="I144" s="44"/>
      <c r="J144" s="44"/>
      <c r="K144" s="44"/>
      <c r="L144" s="44"/>
      <c r="M144" s="44"/>
    </row>
    <row r="145" spans="1:16">
      <c r="A145" s="78"/>
      <c r="B145" s="44"/>
      <c r="C145" s="44"/>
      <c r="D145" s="44"/>
      <c r="E145" s="44"/>
      <c r="F145" s="44"/>
      <c r="G145" s="44"/>
      <c r="H145" s="44"/>
      <c r="I145" s="44"/>
      <c r="J145" s="44"/>
      <c r="K145" s="44"/>
      <c r="L145" s="44"/>
      <c r="M145" s="44"/>
    </row>
    <row r="146" spans="1:16">
      <c r="A146" s="72"/>
      <c r="B146" s="44"/>
      <c r="C146" s="44"/>
      <c r="D146" s="44"/>
      <c r="E146" s="44"/>
      <c r="F146" s="44"/>
      <c r="G146" s="44"/>
      <c r="H146" s="44"/>
      <c r="I146" s="44"/>
      <c r="J146" s="44"/>
      <c r="K146" s="44"/>
      <c r="L146" s="44"/>
      <c r="M146" s="44"/>
    </row>
    <row r="147" spans="1:16">
      <c r="A147" s="72"/>
      <c r="B147" s="83"/>
      <c r="C147" s="83"/>
      <c r="D147" s="83"/>
      <c r="E147" s="83"/>
      <c r="F147" s="83"/>
      <c r="G147" s="83"/>
      <c r="H147" s="83"/>
      <c r="I147" s="83"/>
      <c r="J147" s="83"/>
      <c r="K147" s="83"/>
      <c r="L147" s="83"/>
      <c r="M147" s="83"/>
      <c r="N147" s="84"/>
      <c r="O147" s="84"/>
      <c r="P147" s="23"/>
    </row>
    <row r="148" spans="1:16">
      <c r="A148" s="72"/>
      <c r="B148" s="44"/>
      <c r="C148" s="83"/>
      <c r="D148" s="83"/>
      <c r="E148" s="83"/>
      <c r="F148" s="83"/>
      <c r="G148" s="83"/>
      <c r="H148" s="83"/>
      <c r="I148" s="83"/>
      <c r="J148" s="83"/>
      <c r="K148" s="83"/>
      <c r="L148" s="83"/>
      <c r="M148" s="83"/>
      <c r="N148" s="84"/>
      <c r="O148" s="84"/>
      <c r="P148" s="23"/>
    </row>
    <row r="149" spans="1:16">
      <c r="A149" s="72"/>
      <c r="B149" s="44"/>
      <c r="C149" s="44"/>
      <c r="D149" s="83"/>
      <c r="E149" s="83"/>
      <c r="F149" s="83"/>
      <c r="G149" s="83"/>
      <c r="H149" s="83"/>
      <c r="I149" s="83"/>
      <c r="J149" s="83"/>
      <c r="K149" s="83"/>
      <c r="L149" s="83"/>
      <c r="M149" s="83"/>
      <c r="N149" s="84"/>
      <c r="O149" s="84"/>
      <c r="P149" s="23"/>
    </row>
    <row r="150" spans="1:16">
      <c r="A150" s="72"/>
      <c r="B150" s="44"/>
      <c r="C150" s="44"/>
      <c r="D150" s="44"/>
      <c r="E150" s="83"/>
      <c r="F150" s="83"/>
      <c r="G150" s="83"/>
      <c r="H150" s="83"/>
      <c r="I150" s="83"/>
      <c r="J150" s="83"/>
      <c r="K150" s="83"/>
      <c r="L150" s="83"/>
      <c r="M150" s="83"/>
      <c r="N150" s="84"/>
      <c r="O150" s="84"/>
      <c r="P150" s="23"/>
    </row>
    <row r="151" spans="1:16">
      <c r="A151" s="72"/>
      <c r="B151" s="44"/>
      <c r="C151" s="44"/>
      <c r="D151" s="44"/>
      <c r="E151" s="44"/>
      <c r="F151" s="83"/>
      <c r="G151" s="83"/>
      <c r="H151" s="83"/>
      <c r="I151" s="83"/>
      <c r="J151" s="83"/>
      <c r="K151" s="83"/>
      <c r="L151" s="83"/>
      <c r="M151" s="83"/>
      <c r="N151" s="84"/>
      <c r="O151" s="84"/>
      <c r="P151" s="23"/>
    </row>
    <row r="152" spans="1:16">
      <c r="A152" s="72"/>
      <c r="B152" s="44"/>
      <c r="C152" s="44"/>
      <c r="D152" s="44"/>
      <c r="E152" s="44"/>
      <c r="F152" s="44"/>
      <c r="G152" s="83"/>
      <c r="H152" s="83"/>
      <c r="I152" s="83"/>
      <c r="J152" s="83"/>
      <c r="K152" s="83"/>
      <c r="L152" s="83"/>
      <c r="M152" s="83"/>
      <c r="N152" s="84"/>
      <c r="O152" s="84"/>
      <c r="P152" s="23"/>
    </row>
    <row r="153" spans="1:16">
      <c r="A153" s="72"/>
      <c r="B153" s="44"/>
      <c r="C153" s="44"/>
      <c r="D153" s="44"/>
      <c r="E153" s="44"/>
      <c r="F153" s="44"/>
      <c r="G153" s="44"/>
      <c r="H153" s="83"/>
      <c r="I153" s="83"/>
      <c r="J153" s="83"/>
      <c r="K153" s="83"/>
      <c r="L153" s="83"/>
      <c r="M153" s="83"/>
      <c r="N153" s="84"/>
      <c r="O153" s="84"/>
      <c r="P153" s="23"/>
    </row>
    <row r="154" spans="1:16">
      <c r="A154" s="72"/>
      <c r="B154" s="44"/>
      <c r="C154" s="44"/>
      <c r="D154" s="44"/>
      <c r="E154" s="44"/>
      <c r="F154" s="44"/>
      <c r="G154" s="44"/>
      <c r="H154" s="44"/>
      <c r="I154" s="83"/>
      <c r="J154" s="83"/>
      <c r="K154" s="83"/>
      <c r="L154" s="83"/>
      <c r="M154" s="83"/>
      <c r="N154" s="84"/>
      <c r="O154" s="84"/>
      <c r="P154" s="23"/>
    </row>
    <row r="155" spans="1:16">
      <c r="A155" s="72"/>
      <c r="B155" s="44"/>
      <c r="C155" s="44"/>
      <c r="D155" s="44"/>
      <c r="E155" s="44"/>
      <c r="F155" s="44"/>
      <c r="G155" s="44"/>
      <c r="H155" s="44"/>
      <c r="I155" s="44"/>
      <c r="J155" s="85"/>
      <c r="K155" s="85"/>
      <c r="L155" s="85"/>
      <c r="M155" s="85"/>
      <c r="N155" s="84"/>
      <c r="O155" s="84"/>
      <c r="P155" s="23"/>
    </row>
    <row r="156" spans="1:16">
      <c r="A156" s="72"/>
      <c r="B156" s="44"/>
      <c r="C156" s="44"/>
      <c r="D156" s="44"/>
      <c r="E156" s="44"/>
      <c r="F156" s="44"/>
      <c r="G156" s="44"/>
      <c r="H156" s="44"/>
      <c r="I156" s="44"/>
      <c r="J156" s="60"/>
      <c r="K156" s="85"/>
      <c r="L156" s="85"/>
      <c r="M156" s="85"/>
      <c r="N156" s="84"/>
      <c r="O156" s="84"/>
      <c r="P156" s="23"/>
    </row>
    <row r="157" spans="1:16">
      <c r="A157" s="72"/>
      <c r="B157" s="44"/>
      <c r="C157" s="44"/>
      <c r="D157" s="44"/>
      <c r="E157" s="44"/>
      <c r="F157" s="44"/>
      <c r="G157" s="44"/>
      <c r="H157" s="44"/>
      <c r="I157" s="44"/>
      <c r="J157" s="60"/>
      <c r="K157" s="60"/>
      <c r="L157" s="85"/>
      <c r="M157" s="85"/>
      <c r="N157" s="84"/>
      <c r="O157" s="84"/>
      <c r="P157" s="23"/>
    </row>
    <row r="158" spans="1:16">
      <c r="A158" s="72"/>
      <c r="B158" s="44"/>
      <c r="C158" s="44"/>
      <c r="D158" s="44"/>
      <c r="E158" s="44"/>
      <c r="F158" s="44"/>
      <c r="G158" s="44"/>
      <c r="H158" s="44"/>
      <c r="I158" s="44"/>
      <c r="J158" s="60"/>
      <c r="K158" s="60"/>
      <c r="L158" s="60"/>
      <c r="M158" s="85"/>
      <c r="N158" s="84"/>
      <c r="O158" s="84"/>
      <c r="P158" s="23"/>
    </row>
    <row r="159" spans="1:16">
      <c r="A159" s="72"/>
      <c r="N159" s="84"/>
      <c r="O159" s="84"/>
      <c r="P159" s="23"/>
    </row>
    <row r="161" spans="1:13">
      <c r="B161" s="44"/>
      <c r="C161" s="44"/>
      <c r="D161" s="44"/>
      <c r="E161" s="44"/>
      <c r="F161" s="44"/>
      <c r="G161" s="44"/>
      <c r="H161" s="44"/>
      <c r="I161" s="44"/>
      <c r="J161" s="44"/>
      <c r="K161" s="44"/>
      <c r="L161" s="44"/>
      <c r="M161" s="44"/>
    </row>
    <row r="162" spans="1:13">
      <c r="A162" s="78"/>
      <c r="B162" s="44"/>
      <c r="C162" s="44"/>
      <c r="D162" s="44"/>
      <c r="E162" s="44"/>
      <c r="F162" s="44"/>
      <c r="G162" s="44"/>
      <c r="H162" s="44"/>
      <c r="I162" s="44"/>
      <c r="J162" s="44"/>
      <c r="K162" s="44"/>
      <c r="L162" s="44"/>
      <c r="M162" s="44"/>
    </row>
    <row r="163" spans="1:13">
      <c r="A163" s="72"/>
      <c r="B163" s="44"/>
      <c r="C163" s="44"/>
      <c r="D163" s="44"/>
      <c r="E163" s="44"/>
      <c r="F163" s="44"/>
      <c r="G163" s="44"/>
      <c r="H163" s="44"/>
      <c r="I163" s="44"/>
      <c r="J163" s="44"/>
      <c r="K163" s="44"/>
      <c r="L163" s="44"/>
      <c r="M163" s="44"/>
    </row>
    <row r="164" spans="1:13">
      <c r="A164" s="72"/>
      <c r="B164" s="86"/>
      <c r="C164" s="86"/>
      <c r="D164" s="86"/>
      <c r="E164" s="86"/>
      <c r="F164" s="86"/>
      <c r="G164" s="86"/>
      <c r="H164" s="86"/>
      <c r="I164" s="86"/>
      <c r="J164" s="86"/>
      <c r="K164" s="86"/>
      <c r="L164" s="86"/>
      <c r="M164" s="86"/>
    </row>
    <row r="165" spans="1:13">
      <c r="A165" s="72"/>
      <c r="B165" s="87"/>
      <c r="C165" s="86"/>
      <c r="D165" s="86"/>
      <c r="E165" s="86"/>
      <c r="F165" s="86"/>
      <c r="G165" s="86"/>
      <c r="H165" s="86"/>
      <c r="I165" s="86"/>
      <c r="J165" s="86"/>
      <c r="K165" s="86"/>
      <c r="L165" s="86"/>
      <c r="M165" s="86"/>
    </row>
    <row r="166" spans="1:13">
      <c r="A166" s="72"/>
      <c r="B166" s="87"/>
      <c r="C166" s="87"/>
      <c r="D166" s="86"/>
      <c r="E166" s="86"/>
      <c r="F166" s="86"/>
      <c r="G166" s="86"/>
      <c r="H166" s="86"/>
      <c r="I166" s="86"/>
      <c r="J166" s="86"/>
      <c r="K166" s="86"/>
      <c r="L166" s="86"/>
      <c r="M166" s="86"/>
    </row>
    <row r="167" spans="1:13">
      <c r="A167" s="72"/>
      <c r="B167" s="87"/>
      <c r="C167" s="87"/>
      <c r="D167" s="87"/>
      <c r="E167" s="86"/>
      <c r="F167" s="86"/>
      <c r="G167" s="86"/>
      <c r="H167" s="86"/>
      <c r="I167" s="86"/>
      <c r="J167" s="86"/>
      <c r="K167" s="86"/>
      <c r="L167" s="86"/>
      <c r="M167" s="86"/>
    </row>
    <row r="168" spans="1:13">
      <c r="A168" s="72"/>
      <c r="B168" s="87"/>
      <c r="C168" s="87"/>
      <c r="D168" s="87"/>
      <c r="E168" s="87"/>
      <c r="F168" s="86"/>
      <c r="G168" s="86"/>
      <c r="H168" s="86"/>
      <c r="I168" s="86"/>
      <c r="J168" s="86"/>
      <c r="K168" s="86"/>
      <c r="L168" s="86"/>
      <c r="M168" s="86"/>
    </row>
    <row r="169" spans="1:13">
      <c r="A169" s="72"/>
      <c r="B169" s="87"/>
      <c r="C169" s="87"/>
      <c r="D169" s="87"/>
      <c r="E169" s="87"/>
      <c r="F169" s="87"/>
      <c r="G169" s="86"/>
      <c r="H169" s="86"/>
      <c r="I169" s="86"/>
      <c r="J169" s="86"/>
      <c r="K169" s="86"/>
      <c r="L169" s="86"/>
      <c r="M169" s="86"/>
    </row>
    <row r="170" spans="1:13">
      <c r="A170" s="72"/>
      <c r="B170" s="87"/>
      <c r="C170" s="87"/>
      <c r="D170" s="87"/>
      <c r="E170" s="87"/>
      <c r="F170" s="87"/>
      <c r="G170" s="87"/>
      <c r="H170" s="86"/>
      <c r="I170" s="86"/>
      <c r="J170" s="86"/>
      <c r="K170" s="86"/>
      <c r="L170" s="86"/>
      <c r="M170" s="86"/>
    </row>
    <row r="171" spans="1:13">
      <c r="A171" s="72"/>
      <c r="B171" s="87"/>
      <c r="C171" s="87"/>
      <c r="D171" s="87"/>
      <c r="E171" s="87"/>
      <c r="F171" s="87"/>
      <c r="G171" s="87"/>
      <c r="H171" s="87"/>
      <c r="I171" s="86"/>
      <c r="J171" s="86"/>
      <c r="K171" s="86"/>
      <c r="L171" s="86"/>
      <c r="M171" s="86"/>
    </row>
    <row r="172" spans="1:13">
      <c r="A172" s="72"/>
      <c r="B172" s="87"/>
      <c r="C172" s="87"/>
      <c r="D172" s="87"/>
      <c r="E172" s="87"/>
      <c r="F172" s="87"/>
      <c r="G172" s="87"/>
      <c r="H172" s="87"/>
      <c r="I172" s="87"/>
      <c r="J172" s="86"/>
      <c r="K172" s="86"/>
      <c r="L172" s="86"/>
      <c r="M172" s="86"/>
    </row>
    <row r="173" spans="1:13">
      <c r="A173" s="72"/>
      <c r="B173" s="87"/>
      <c r="C173" s="87"/>
      <c r="D173" s="87"/>
      <c r="E173" s="87"/>
      <c r="F173" s="87"/>
      <c r="G173" s="87"/>
      <c r="H173" s="87"/>
      <c r="I173" s="87"/>
      <c r="J173" s="87"/>
      <c r="K173" s="86"/>
      <c r="L173" s="86"/>
      <c r="M173" s="86"/>
    </row>
    <row r="174" spans="1:13">
      <c r="A174" s="72"/>
      <c r="B174" s="87"/>
      <c r="C174" s="87"/>
      <c r="D174" s="87"/>
      <c r="E174" s="87"/>
      <c r="F174" s="87"/>
      <c r="G174" s="87"/>
      <c r="H174" s="87"/>
      <c r="I174" s="87"/>
      <c r="J174" s="87"/>
      <c r="K174" s="87"/>
      <c r="L174" s="86"/>
      <c r="M174" s="86"/>
    </row>
    <row r="175" spans="1:13">
      <c r="A175" s="72"/>
      <c r="B175" s="87"/>
      <c r="C175" s="87"/>
      <c r="D175" s="87"/>
      <c r="E175" s="87"/>
      <c r="F175" s="87"/>
      <c r="G175" s="87"/>
      <c r="H175" s="87"/>
      <c r="I175" s="87"/>
      <c r="J175" s="87"/>
      <c r="K175" s="87"/>
      <c r="L175" s="87"/>
      <c r="M175" s="86"/>
    </row>
    <row r="176" spans="1:13">
      <c r="A176" s="72"/>
    </row>
    <row r="178" spans="1:14">
      <c r="A178" s="78"/>
    </row>
    <row r="179" spans="1:14">
      <c r="A179" s="44"/>
      <c r="B179" s="44"/>
      <c r="C179" s="44"/>
      <c r="D179" s="44"/>
      <c r="E179" s="44"/>
      <c r="F179" s="44"/>
      <c r="G179" s="44"/>
      <c r="H179" s="44"/>
      <c r="I179" s="44"/>
      <c r="J179" s="44"/>
      <c r="K179" s="44"/>
      <c r="L179" s="44"/>
      <c r="M179" s="44"/>
      <c r="N179" s="44"/>
    </row>
    <row r="180" spans="1:14">
      <c r="A180" s="60"/>
      <c r="B180" s="44"/>
      <c r="C180" s="44"/>
      <c r="D180" s="44"/>
      <c r="E180" s="44"/>
      <c r="F180" s="44"/>
      <c r="G180" s="44"/>
      <c r="H180" s="44"/>
      <c r="I180" s="44"/>
      <c r="J180" s="44"/>
      <c r="K180" s="44"/>
      <c r="L180" s="44"/>
      <c r="M180" s="44"/>
      <c r="N180" s="60"/>
    </row>
    <row r="181" spans="1:14">
      <c r="A181" s="72"/>
      <c r="B181" s="44"/>
      <c r="C181" s="44"/>
      <c r="D181" s="44"/>
      <c r="E181" s="44"/>
      <c r="F181" s="44"/>
      <c r="G181" s="44"/>
      <c r="H181" s="44"/>
      <c r="I181" s="44"/>
      <c r="J181" s="44"/>
      <c r="K181" s="44"/>
      <c r="L181" s="44"/>
      <c r="M181" s="44"/>
      <c r="N181" s="44"/>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72"/>
      <c r="B194" s="65"/>
      <c r="C194" s="65"/>
      <c r="D194" s="65"/>
      <c r="E194" s="65"/>
      <c r="F194" s="65"/>
      <c r="G194" s="65"/>
      <c r="H194" s="65"/>
      <c r="I194" s="65"/>
      <c r="J194" s="65"/>
      <c r="K194" s="65"/>
      <c r="L194" s="65"/>
      <c r="M194" s="65"/>
      <c r="N194" s="65"/>
    </row>
    <row r="195" spans="1:14">
      <c r="A195" s="44"/>
      <c r="B195" s="44"/>
      <c r="C195" s="44"/>
      <c r="D195" s="44"/>
      <c r="E195" s="44"/>
      <c r="F195" s="44"/>
      <c r="G195" s="44"/>
      <c r="H195" s="44"/>
      <c r="I195" s="44"/>
      <c r="J195" s="44"/>
      <c r="K195" s="44"/>
      <c r="L195" s="44"/>
      <c r="M195" s="44"/>
      <c r="N195" s="44"/>
    </row>
    <row r="196" spans="1:14">
      <c r="A196" s="78"/>
    </row>
    <row r="197" spans="1:14">
      <c r="A197" s="44"/>
      <c r="B197" s="44"/>
      <c r="C197" s="44"/>
      <c r="D197" s="44"/>
      <c r="E197" s="44"/>
      <c r="F197" s="44"/>
      <c r="G197" s="44"/>
      <c r="H197" s="44"/>
      <c r="I197" s="44"/>
      <c r="J197" s="44"/>
      <c r="K197" s="44"/>
      <c r="L197" s="44"/>
      <c r="M197" s="44"/>
      <c r="N197" s="44"/>
    </row>
    <row r="198" spans="1:14">
      <c r="A198" s="60"/>
      <c r="B198" s="44"/>
      <c r="C198" s="44"/>
      <c r="D198" s="44"/>
      <c r="E198" s="44"/>
      <c r="F198" s="44"/>
      <c r="G198" s="44"/>
      <c r="H198" s="44"/>
      <c r="I198" s="44"/>
      <c r="J198" s="44"/>
      <c r="K198" s="44"/>
      <c r="L198" s="44"/>
      <c r="M198" s="44"/>
      <c r="N198" s="60"/>
    </row>
    <row r="199" spans="1:14">
      <c r="A199" s="72"/>
      <c r="B199" s="44"/>
      <c r="C199" s="44"/>
      <c r="D199" s="44"/>
      <c r="E199" s="44"/>
      <c r="F199" s="44"/>
      <c r="G199" s="44"/>
      <c r="H199" s="44"/>
      <c r="I199" s="44"/>
      <c r="J199" s="44"/>
      <c r="K199" s="44"/>
      <c r="L199" s="44"/>
      <c r="M199" s="44"/>
      <c r="N199" s="44"/>
    </row>
    <row r="200" spans="1:14">
      <c r="A200" s="72"/>
      <c r="B200" s="65"/>
      <c r="C200" s="65"/>
      <c r="D200" s="65"/>
      <c r="E200" s="65"/>
      <c r="F200" s="65"/>
      <c r="G200" s="65"/>
      <c r="H200" s="65"/>
      <c r="I200" s="65"/>
      <c r="J200" s="65"/>
      <c r="K200" s="65"/>
      <c r="L200" s="65"/>
      <c r="M200" s="65"/>
      <c r="N200" s="65"/>
    </row>
    <row r="201" spans="1:14">
      <c r="A201" s="72"/>
      <c r="B201" s="44"/>
      <c r="C201" s="65"/>
      <c r="D201" s="65"/>
      <c r="E201" s="65"/>
      <c r="F201" s="65"/>
      <c r="G201" s="65"/>
      <c r="H201" s="65"/>
      <c r="I201" s="65"/>
      <c r="J201" s="65"/>
      <c r="K201" s="65"/>
      <c r="L201" s="65"/>
      <c r="M201" s="65"/>
      <c r="N201" s="65"/>
    </row>
    <row r="202" spans="1:14">
      <c r="A202" s="72"/>
      <c r="B202" s="44"/>
      <c r="C202" s="44"/>
      <c r="D202" s="65"/>
      <c r="E202" s="65"/>
      <c r="F202" s="65"/>
      <c r="G202" s="65"/>
      <c r="H202" s="65"/>
      <c r="I202" s="65"/>
      <c r="J202" s="65"/>
      <c r="K202" s="65"/>
      <c r="L202" s="65"/>
      <c r="M202" s="65"/>
      <c r="N202" s="65"/>
    </row>
    <row r="203" spans="1:14">
      <c r="A203" s="72"/>
      <c r="B203" s="44"/>
      <c r="C203" s="44"/>
      <c r="D203" s="44"/>
      <c r="E203" s="65"/>
      <c r="F203" s="65"/>
      <c r="G203" s="65"/>
      <c r="H203" s="65"/>
      <c r="I203" s="65"/>
      <c r="J203" s="65"/>
      <c r="K203" s="65"/>
      <c r="L203" s="65"/>
      <c r="M203" s="65"/>
      <c r="N203" s="65"/>
    </row>
    <row r="204" spans="1:14">
      <c r="A204" s="72"/>
      <c r="B204" s="44"/>
      <c r="C204" s="44"/>
      <c r="D204" s="44"/>
      <c r="E204" s="44"/>
      <c r="F204" s="65"/>
      <c r="G204" s="65"/>
      <c r="H204" s="65"/>
      <c r="I204" s="65"/>
      <c r="J204" s="65"/>
      <c r="K204" s="65"/>
      <c r="L204" s="65"/>
      <c r="M204" s="65"/>
      <c r="N204" s="65"/>
    </row>
    <row r="205" spans="1:14">
      <c r="A205" s="72"/>
      <c r="B205" s="44"/>
      <c r="C205" s="44"/>
      <c r="D205" s="44"/>
      <c r="E205" s="44"/>
      <c r="F205" s="44"/>
      <c r="G205" s="65"/>
      <c r="H205" s="65"/>
      <c r="I205" s="65"/>
      <c r="J205" s="65"/>
      <c r="K205" s="65"/>
      <c r="L205" s="65"/>
      <c r="M205" s="65"/>
      <c r="N205" s="65"/>
    </row>
    <row r="206" spans="1:14">
      <c r="A206" s="72"/>
      <c r="B206" s="44"/>
      <c r="C206" s="44"/>
      <c r="D206" s="44"/>
      <c r="E206" s="44"/>
      <c r="F206" s="44"/>
      <c r="G206" s="44"/>
      <c r="H206" s="65"/>
      <c r="I206" s="65"/>
      <c r="J206" s="65"/>
      <c r="K206" s="65"/>
      <c r="L206" s="65"/>
      <c r="M206" s="65"/>
      <c r="N206" s="65"/>
    </row>
    <row r="207" spans="1:14">
      <c r="A207" s="72"/>
      <c r="B207" s="44"/>
      <c r="C207" s="44"/>
      <c r="D207" s="44"/>
      <c r="E207" s="44"/>
      <c r="F207" s="44"/>
      <c r="G207" s="44"/>
      <c r="H207" s="44"/>
      <c r="I207" s="65"/>
      <c r="J207" s="65"/>
      <c r="K207" s="65"/>
      <c r="L207" s="65"/>
      <c r="M207" s="65"/>
      <c r="N207" s="65"/>
    </row>
    <row r="208" spans="1:14">
      <c r="A208" s="72"/>
      <c r="B208" s="44"/>
      <c r="C208" s="44"/>
      <c r="D208" s="44"/>
      <c r="E208" s="44"/>
      <c r="F208" s="44"/>
      <c r="G208" s="44"/>
      <c r="H208" s="44"/>
      <c r="I208" s="44"/>
      <c r="J208" s="65"/>
      <c r="K208" s="65"/>
      <c r="L208" s="65"/>
      <c r="M208" s="65"/>
      <c r="N208" s="65"/>
    </row>
    <row r="209" spans="1:14">
      <c r="A209" s="72"/>
      <c r="B209" s="44"/>
      <c r="C209" s="44"/>
      <c r="D209" s="44"/>
      <c r="E209" s="44"/>
      <c r="F209" s="44"/>
      <c r="G209" s="44"/>
      <c r="H209" s="44"/>
      <c r="I209" s="44"/>
      <c r="J209" s="44"/>
      <c r="K209" s="65"/>
      <c r="L209" s="65"/>
      <c r="M209" s="65"/>
      <c r="N209" s="65"/>
    </row>
    <row r="210" spans="1:14">
      <c r="A210" s="72"/>
      <c r="B210" s="44"/>
      <c r="C210" s="44"/>
      <c r="D210" s="44"/>
      <c r="E210" s="44"/>
      <c r="F210" s="44"/>
      <c r="G210" s="44"/>
      <c r="H210" s="44"/>
      <c r="I210" s="44"/>
      <c r="J210" s="44"/>
      <c r="K210" s="44"/>
      <c r="L210" s="65"/>
      <c r="M210" s="65"/>
      <c r="N210" s="65"/>
    </row>
    <row r="211" spans="1:14">
      <c r="A211" s="72"/>
      <c r="B211" s="44"/>
      <c r="C211" s="44"/>
      <c r="D211" s="44"/>
      <c r="E211" s="44"/>
      <c r="F211" s="44"/>
      <c r="G211" s="44"/>
      <c r="H211" s="44"/>
      <c r="I211" s="44"/>
      <c r="J211" s="44"/>
      <c r="K211" s="44"/>
      <c r="L211" s="44"/>
      <c r="M211" s="65"/>
      <c r="N211" s="65"/>
    </row>
    <row r="212" spans="1:14">
      <c r="A212" s="72"/>
      <c r="B212" s="44"/>
      <c r="C212" s="44"/>
      <c r="D212" s="44"/>
      <c r="E212" s="44"/>
      <c r="F212" s="44"/>
      <c r="G212" s="44"/>
      <c r="H212" s="44"/>
      <c r="I212" s="44"/>
      <c r="J212" s="44"/>
      <c r="K212" s="44"/>
      <c r="L212" s="44"/>
      <c r="M212" s="44"/>
      <c r="N212" s="65"/>
    </row>
    <row r="213" spans="1:14">
      <c r="A213" s="88"/>
    </row>
    <row r="215" spans="1:14">
      <c r="A215" s="78"/>
      <c r="B215" s="44"/>
      <c r="C215" s="44"/>
      <c r="D215" s="44"/>
      <c r="E215" s="44"/>
      <c r="F215" s="44"/>
      <c r="G215" s="44"/>
      <c r="H215" s="44"/>
      <c r="I215" s="44"/>
      <c r="J215" s="44"/>
      <c r="K215" s="44"/>
      <c r="L215" s="44"/>
      <c r="M215" s="44"/>
      <c r="N215" s="44"/>
    </row>
    <row r="216" spans="1:14">
      <c r="A216" s="60"/>
      <c r="B216" s="44"/>
      <c r="C216" s="44"/>
      <c r="D216" s="44"/>
      <c r="E216" s="44"/>
      <c r="F216" s="44"/>
      <c r="G216" s="44"/>
      <c r="H216" s="44"/>
      <c r="I216" s="44"/>
      <c r="J216" s="44"/>
      <c r="K216" s="44"/>
      <c r="L216" s="44"/>
      <c r="M216" s="44"/>
      <c r="N216" s="60"/>
    </row>
    <row r="217" spans="1:14">
      <c r="A217" s="72"/>
      <c r="B217" s="44"/>
      <c r="C217" s="44"/>
      <c r="D217" s="44"/>
      <c r="E217" s="44"/>
      <c r="F217" s="44"/>
      <c r="G217" s="44"/>
      <c r="H217" s="44"/>
      <c r="I217" s="44"/>
      <c r="J217" s="44"/>
      <c r="K217" s="44"/>
      <c r="L217" s="44"/>
      <c r="M217" s="44"/>
      <c r="N217" s="44"/>
    </row>
    <row r="218" spans="1:14">
      <c r="A218" s="72"/>
      <c r="B218" s="65"/>
      <c r="C218" s="65"/>
      <c r="D218" s="65"/>
      <c r="E218" s="65"/>
      <c r="F218" s="65"/>
      <c r="G218" s="65"/>
      <c r="H218" s="65"/>
      <c r="I218" s="65"/>
      <c r="J218" s="65"/>
      <c r="K218" s="65"/>
      <c r="L218" s="65"/>
      <c r="M218" s="65"/>
      <c r="N218" s="65"/>
    </row>
    <row r="219" spans="1:14">
      <c r="A219" s="72"/>
      <c r="B219" s="44"/>
      <c r="C219" s="65"/>
      <c r="D219" s="65"/>
      <c r="E219" s="65"/>
      <c r="F219" s="65"/>
      <c r="G219" s="65"/>
      <c r="H219" s="65"/>
      <c r="I219" s="65"/>
      <c r="J219" s="65"/>
      <c r="K219" s="65"/>
      <c r="L219" s="65"/>
      <c r="M219" s="65"/>
      <c r="N219" s="65"/>
    </row>
    <row r="220" spans="1:14">
      <c r="A220" s="72"/>
      <c r="B220" s="44"/>
      <c r="C220" s="44"/>
      <c r="D220" s="65"/>
      <c r="E220" s="65"/>
      <c r="F220" s="65"/>
      <c r="G220" s="65"/>
      <c r="H220" s="65"/>
      <c r="I220" s="65"/>
      <c r="J220" s="65"/>
      <c r="K220" s="65"/>
      <c r="L220" s="65"/>
      <c r="M220" s="65"/>
      <c r="N220" s="65"/>
    </row>
    <row r="221" spans="1:14">
      <c r="A221" s="72"/>
      <c r="B221" s="44"/>
      <c r="C221" s="44"/>
      <c r="D221" s="44"/>
      <c r="E221" s="65"/>
      <c r="F221" s="65"/>
      <c r="G221" s="65"/>
      <c r="H221" s="65"/>
      <c r="I221" s="65"/>
      <c r="J221" s="65"/>
      <c r="K221" s="65"/>
      <c r="L221" s="65"/>
      <c r="M221" s="65"/>
      <c r="N221" s="65"/>
    </row>
    <row r="222" spans="1:14">
      <c r="A222" s="72"/>
      <c r="B222" s="44"/>
      <c r="C222" s="44"/>
      <c r="D222" s="44"/>
      <c r="E222" s="44"/>
      <c r="F222" s="65"/>
      <c r="G222" s="65"/>
      <c r="H222" s="65"/>
      <c r="I222" s="65"/>
      <c r="J222" s="65"/>
      <c r="K222" s="65"/>
      <c r="L222" s="65"/>
      <c r="M222" s="65"/>
      <c r="N222" s="65"/>
    </row>
    <row r="223" spans="1:14">
      <c r="A223" s="72"/>
      <c r="B223" s="44"/>
      <c r="C223" s="44"/>
      <c r="D223" s="44"/>
      <c r="E223" s="44"/>
      <c r="F223" s="44"/>
      <c r="G223" s="65"/>
      <c r="H223" s="65"/>
      <c r="I223" s="65"/>
      <c r="J223" s="65"/>
      <c r="K223" s="65"/>
      <c r="L223" s="65"/>
      <c r="M223" s="65"/>
      <c r="N223" s="65"/>
    </row>
    <row r="224" spans="1:14">
      <c r="A224" s="72"/>
      <c r="B224" s="44"/>
      <c r="C224" s="44"/>
      <c r="D224" s="44"/>
      <c r="E224" s="44"/>
      <c r="F224" s="44"/>
      <c r="G224" s="44"/>
      <c r="H224" s="65"/>
      <c r="I224" s="65"/>
      <c r="J224" s="65"/>
      <c r="K224" s="65"/>
      <c r="L224" s="65"/>
      <c r="M224" s="65"/>
      <c r="N224" s="65"/>
    </row>
    <row r="225" spans="1:14">
      <c r="A225" s="72"/>
      <c r="B225" s="44"/>
      <c r="C225" s="44"/>
      <c r="D225" s="44"/>
      <c r="E225" s="44"/>
      <c r="F225" s="44"/>
      <c r="G225" s="44"/>
      <c r="H225" s="44"/>
      <c r="I225" s="65"/>
      <c r="J225" s="65"/>
      <c r="K225" s="65"/>
      <c r="L225" s="65"/>
      <c r="M225" s="65"/>
      <c r="N225" s="65"/>
    </row>
    <row r="226" spans="1:14">
      <c r="A226" s="72"/>
      <c r="B226" s="44"/>
      <c r="C226" s="44"/>
      <c r="D226" s="44"/>
      <c r="E226" s="44"/>
      <c r="F226" s="44"/>
      <c r="G226" s="44"/>
      <c r="H226" s="44"/>
      <c r="I226" s="44"/>
      <c r="J226" s="65"/>
      <c r="K226" s="65"/>
      <c r="L226" s="65"/>
      <c r="M226" s="65"/>
      <c r="N226" s="65"/>
    </row>
    <row r="227" spans="1:14">
      <c r="A227" s="72"/>
      <c r="B227" s="44"/>
      <c r="C227" s="44"/>
      <c r="D227" s="44"/>
      <c r="E227" s="44"/>
      <c r="F227" s="44"/>
      <c r="G227" s="44"/>
      <c r="H227" s="44"/>
      <c r="I227" s="44"/>
      <c r="J227" s="44"/>
      <c r="K227" s="65"/>
      <c r="L227" s="65"/>
      <c r="M227" s="65"/>
      <c r="N227" s="65"/>
    </row>
    <row r="228" spans="1:14">
      <c r="A228" s="72"/>
      <c r="B228" s="44"/>
      <c r="C228" s="44"/>
      <c r="D228" s="44"/>
      <c r="E228" s="44"/>
      <c r="F228" s="44"/>
      <c r="G228" s="44"/>
      <c r="H228" s="44"/>
      <c r="I228" s="44"/>
      <c r="J228" s="44"/>
      <c r="K228" s="44"/>
      <c r="L228" s="65"/>
      <c r="M228" s="65"/>
      <c r="N228" s="65"/>
    </row>
    <row r="229" spans="1:14">
      <c r="A229" s="72"/>
      <c r="B229" s="44"/>
      <c r="C229" s="44"/>
      <c r="D229" s="44"/>
      <c r="E229" s="44"/>
      <c r="F229" s="44"/>
      <c r="G229" s="44"/>
      <c r="H229" s="44"/>
      <c r="I229" s="44"/>
      <c r="J229" s="44"/>
      <c r="K229" s="44"/>
      <c r="L229" s="44"/>
      <c r="M229" s="65"/>
      <c r="N229" s="65"/>
    </row>
    <row r="230" spans="1:14">
      <c r="A230" s="72"/>
      <c r="B230" s="44"/>
      <c r="C230" s="44"/>
      <c r="D230" s="44"/>
      <c r="E230" s="44"/>
      <c r="F230" s="44"/>
      <c r="G230" s="44"/>
      <c r="H230" s="44"/>
      <c r="I230" s="44"/>
      <c r="J230" s="44"/>
      <c r="K230" s="44"/>
      <c r="L230" s="44"/>
      <c r="M230" s="44"/>
      <c r="N230" s="65"/>
    </row>
    <row r="233" spans="1:14">
      <c r="A233" s="78"/>
      <c r="C233" s="44"/>
      <c r="D233" s="44"/>
      <c r="E233" s="44"/>
      <c r="F233" s="44"/>
      <c r="G233" s="44"/>
      <c r="H233" s="44"/>
      <c r="I233" s="44"/>
      <c r="J233" s="44"/>
      <c r="K233" s="44"/>
      <c r="L233" s="44"/>
      <c r="M233" s="44"/>
      <c r="N233" s="60"/>
    </row>
    <row r="234" spans="1:14">
      <c r="A234" s="79"/>
      <c r="B234" s="44"/>
      <c r="C234" s="44"/>
      <c r="D234" s="44"/>
      <c r="E234" s="44"/>
      <c r="F234" s="44"/>
      <c r="G234" s="44"/>
      <c r="H234" s="44"/>
      <c r="I234" s="44"/>
      <c r="J234" s="44"/>
      <c r="K234" s="44"/>
      <c r="L234" s="44"/>
      <c r="M234" s="44"/>
      <c r="N234" s="44"/>
    </row>
    <row r="235" spans="1:14">
      <c r="A235" s="72"/>
      <c r="B235" s="44"/>
      <c r="C235" s="44"/>
      <c r="D235" s="44"/>
      <c r="E235" s="44"/>
      <c r="F235" s="44"/>
      <c r="G235" s="44"/>
      <c r="H235" s="44"/>
      <c r="I235" s="44"/>
      <c r="J235" s="44"/>
      <c r="K235" s="44"/>
      <c r="L235" s="44"/>
      <c r="M235" s="44"/>
      <c r="N235" s="44"/>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48" spans="1:14">
      <c r="A248" s="72"/>
      <c r="B248" s="60"/>
      <c r="C248" s="60"/>
      <c r="D248" s="60"/>
      <c r="E248" s="60"/>
      <c r="F248" s="60"/>
      <c r="G248" s="60"/>
      <c r="H248" s="60"/>
      <c r="I248" s="60"/>
      <c r="J248" s="60"/>
      <c r="K248" s="60"/>
      <c r="L248" s="60"/>
      <c r="M248" s="60"/>
      <c r="N248" s="60"/>
    </row>
    <row r="253" spans="1:14">
      <c r="B253" s="74"/>
    </row>
    <row r="254" spans="1:14">
      <c r="B254" s="44"/>
      <c r="C254" s="44"/>
      <c r="D254" s="44"/>
      <c r="E254" s="44"/>
      <c r="F254" s="44"/>
      <c r="G254" s="44"/>
      <c r="H254" s="44"/>
      <c r="I254" s="44"/>
      <c r="J254" s="44"/>
      <c r="K254" s="44"/>
      <c r="L254" s="44"/>
      <c r="M254" s="44"/>
    </row>
    <row r="255" spans="1:14">
      <c r="A255" s="78"/>
      <c r="B255" s="44"/>
      <c r="C255" s="44"/>
      <c r="D255" s="44"/>
      <c r="E255" s="44"/>
      <c r="F255" s="44"/>
      <c r="G255" s="44"/>
      <c r="H255" s="44"/>
      <c r="I255" s="44"/>
      <c r="J255" s="44"/>
      <c r="K255" s="44"/>
      <c r="L255" s="44"/>
      <c r="M255" s="44"/>
    </row>
    <row r="256" spans="1:14">
      <c r="A256" s="72"/>
      <c r="B256" s="44"/>
      <c r="C256" s="44"/>
      <c r="D256" s="44"/>
      <c r="E256" s="44"/>
      <c r="F256" s="44"/>
      <c r="G256" s="44"/>
      <c r="H256" s="44"/>
      <c r="I256" s="44"/>
      <c r="J256" s="44"/>
      <c r="K256" s="44"/>
      <c r="L256" s="44"/>
      <c r="M256" s="44"/>
    </row>
    <row r="257" spans="1:13">
      <c r="A257" s="72"/>
      <c r="B257" s="83"/>
      <c r="C257" s="83"/>
      <c r="D257" s="83"/>
      <c r="E257" s="83"/>
      <c r="F257" s="83"/>
      <c r="G257" s="83"/>
      <c r="H257" s="83"/>
      <c r="I257" s="83"/>
      <c r="J257" s="83"/>
      <c r="K257" s="83"/>
      <c r="L257" s="83"/>
      <c r="M257" s="83"/>
    </row>
    <row r="258" spans="1:13">
      <c r="A258" s="72"/>
      <c r="B258" s="44"/>
      <c r="C258" s="83"/>
      <c r="D258" s="83"/>
      <c r="E258" s="83"/>
      <c r="F258" s="83"/>
      <c r="G258" s="83"/>
      <c r="H258" s="83"/>
      <c r="I258" s="83"/>
      <c r="J258" s="83"/>
      <c r="K258" s="83"/>
      <c r="L258" s="83"/>
      <c r="M258" s="83"/>
    </row>
    <row r="259" spans="1:13">
      <c r="A259" s="72"/>
      <c r="B259" s="44"/>
      <c r="C259" s="44"/>
      <c r="D259" s="83"/>
      <c r="E259" s="83"/>
      <c r="F259" s="83"/>
      <c r="G259" s="83"/>
      <c r="H259" s="83"/>
      <c r="I259" s="83"/>
      <c r="J259" s="83"/>
      <c r="K259" s="83"/>
      <c r="L259" s="83"/>
      <c r="M259" s="83"/>
    </row>
    <row r="260" spans="1:13">
      <c r="A260" s="72"/>
      <c r="B260" s="44"/>
      <c r="C260" s="44"/>
      <c r="D260" s="44"/>
      <c r="E260" s="83"/>
      <c r="F260" s="83"/>
      <c r="G260" s="83"/>
      <c r="H260" s="83"/>
      <c r="I260" s="83"/>
      <c r="J260" s="83"/>
      <c r="K260" s="83"/>
      <c r="L260" s="83"/>
      <c r="M260" s="83"/>
    </row>
    <row r="261" spans="1:13">
      <c r="A261" s="72"/>
      <c r="B261" s="44"/>
      <c r="C261" s="44"/>
      <c r="D261" s="44"/>
      <c r="E261" s="44"/>
      <c r="F261" s="83"/>
      <c r="G261" s="83"/>
      <c r="H261" s="83"/>
      <c r="I261" s="83"/>
      <c r="J261" s="83"/>
      <c r="K261" s="83"/>
      <c r="L261" s="83"/>
      <c r="M261" s="83"/>
    </row>
    <row r="262" spans="1:13">
      <c r="A262" s="72"/>
      <c r="B262" s="44"/>
      <c r="C262" s="44"/>
      <c r="D262" s="44"/>
      <c r="E262" s="44"/>
      <c r="F262" s="44"/>
      <c r="G262" s="83"/>
      <c r="H262" s="83"/>
      <c r="I262" s="83"/>
      <c r="J262" s="83"/>
      <c r="K262" s="83"/>
      <c r="L262" s="83"/>
      <c r="M262" s="83"/>
    </row>
    <row r="263" spans="1:13">
      <c r="A263" s="72"/>
      <c r="B263" s="44"/>
      <c r="C263" s="44"/>
      <c r="D263" s="44"/>
      <c r="E263" s="44"/>
      <c r="F263" s="44"/>
      <c r="G263" s="44"/>
      <c r="H263" s="83"/>
      <c r="I263" s="83"/>
      <c r="J263" s="83"/>
      <c r="K263" s="83"/>
      <c r="L263" s="83"/>
      <c r="M263" s="83"/>
    </row>
    <row r="264" spans="1:13">
      <c r="A264" s="72"/>
      <c r="B264" s="44"/>
      <c r="C264" s="44"/>
      <c r="D264" s="44"/>
      <c r="E264" s="44"/>
      <c r="F264" s="44"/>
      <c r="G264" s="44"/>
      <c r="H264" s="44"/>
      <c r="I264" s="83"/>
      <c r="J264" s="83"/>
      <c r="K264" s="83"/>
      <c r="L264" s="83"/>
      <c r="M264" s="83"/>
    </row>
    <row r="265" spans="1:13">
      <c r="A265" s="72"/>
      <c r="B265" s="44"/>
      <c r="C265" s="44"/>
      <c r="D265" s="44"/>
      <c r="E265" s="44"/>
      <c r="F265" s="44"/>
      <c r="G265" s="44"/>
      <c r="H265" s="44"/>
      <c r="I265" s="44"/>
      <c r="J265" s="83"/>
      <c r="K265" s="83"/>
      <c r="L265" s="83"/>
      <c r="M265" s="83"/>
    </row>
    <row r="266" spans="1:13">
      <c r="A266" s="72"/>
      <c r="B266" s="44"/>
      <c r="C266" s="44"/>
      <c r="D266" s="44"/>
      <c r="E266" s="44"/>
      <c r="F266" s="44"/>
      <c r="G266" s="44"/>
      <c r="H266" s="44"/>
      <c r="I266" s="44"/>
      <c r="J266" s="60"/>
      <c r="K266" s="83"/>
      <c r="L266" s="83"/>
      <c r="M266" s="83"/>
    </row>
    <row r="267" spans="1:13">
      <c r="A267" s="72"/>
      <c r="B267" s="44"/>
      <c r="C267" s="44"/>
      <c r="D267" s="44"/>
      <c r="E267" s="44"/>
      <c r="F267" s="44"/>
      <c r="G267" s="44"/>
      <c r="H267" s="44"/>
      <c r="I267" s="44"/>
      <c r="J267" s="60"/>
      <c r="K267" s="60"/>
      <c r="L267" s="83"/>
      <c r="M267" s="83"/>
    </row>
    <row r="268" spans="1:13">
      <c r="A268" s="72"/>
      <c r="B268" s="44"/>
      <c r="C268" s="44"/>
      <c r="D268" s="44"/>
      <c r="E268" s="44"/>
      <c r="F268" s="44"/>
      <c r="G268" s="44"/>
      <c r="H268" s="44"/>
      <c r="I268" s="44"/>
      <c r="J268" s="60"/>
      <c r="K268" s="60"/>
      <c r="L268" s="60"/>
      <c r="M268" s="83"/>
    </row>
    <row r="269" spans="1:13">
      <c r="A269" s="72"/>
    </row>
    <row r="271" spans="1:13">
      <c r="B271" s="44"/>
      <c r="C271" s="44"/>
      <c r="D271" s="44"/>
      <c r="E271" s="44"/>
      <c r="F271" s="44"/>
      <c r="G271" s="44"/>
      <c r="H271" s="44"/>
      <c r="I271" s="44"/>
      <c r="J271" s="44"/>
      <c r="K271" s="44"/>
      <c r="L271" s="44"/>
      <c r="M271" s="44"/>
    </row>
    <row r="272" spans="1:13">
      <c r="A272" s="78"/>
      <c r="B272" s="44"/>
      <c r="C272" s="44"/>
      <c r="D272" s="44"/>
      <c r="E272" s="44"/>
      <c r="F272" s="44"/>
      <c r="G272" s="44"/>
      <c r="H272" s="44"/>
      <c r="I272" s="44"/>
      <c r="J272" s="44"/>
      <c r="K272" s="44"/>
      <c r="L272" s="44"/>
      <c r="M272" s="44"/>
    </row>
    <row r="273" spans="1:14">
      <c r="A273" s="72"/>
      <c r="B273" s="44"/>
      <c r="C273" s="44"/>
      <c r="D273" s="44"/>
      <c r="E273" s="44"/>
      <c r="F273" s="44"/>
      <c r="G273" s="44"/>
      <c r="H273" s="44"/>
      <c r="I273" s="44"/>
      <c r="J273" s="44"/>
      <c r="K273" s="44"/>
      <c r="L273" s="44"/>
      <c r="M273" s="44"/>
    </row>
    <row r="274" spans="1:14">
      <c r="A274" s="72"/>
      <c r="B274" s="86"/>
      <c r="C274" s="86"/>
      <c r="D274" s="86"/>
      <c r="E274" s="86"/>
      <c r="F274" s="86"/>
      <c r="G274" s="86"/>
      <c r="H274" s="86"/>
      <c r="I274" s="86"/>
      <c r="J274" s="86"/>
      <c r="K274" s="86"/>
      <c r="L274" s="86"/>
      <c r="M274" s="86"/>
    </row>
    <row r="275" spans="1:14">
      <c r="A275" s="72"/>
      <c r="B275" s="87"/>
      <c r="C275" s="86"/>
      <c r="D275" s="86"/>
      <c r="E275" s="86"/>
      <c r="F275" s="86"/>
      <c r="G275" s="86"/>
      <c r="H275" s="86"/>
      <c r="I275" s="86"/>
      <c r="J275" s="86"/>
      <c r="K275" s="86"/>
      <c r="L275" s="86"/>
      <c r="M275" s="86"/>
    </row>
    <row r="276" spans="1:14">
      <c r="A276" s="72"/>
      <c r="B276" s="87"/>
      <c r="C276" s="87"/>
      <c r="D276" s="86"/>
      <c r="E276" s="86"/>
      <c r="F276" s="86"/>
      <c r="G276" s="86"/>
      <c r="H276" s="86"/>
      <c r="I276" s="86"/>
      <c r="J276" s="86"/>
      <c r="K276" s="86"/>
      <c r="L276" s="86"/>
      <c r="M276" s="86"/>
    </row>
    <row r="277" spans="1:14">
      <c r="A277" s="72"/>
      <c r="B277" s="87"/>
      <c r="C277" s="87"/>
      <c r="D277" s="87"/>
      <c r="E277" s="86"/>
      <c r="F277" s="86"/>
      <c r="G277" s="86"/>
      <c r="H277" s="86"/>
      <c r="I277" s="86"/>
      <c r="J277" s="86"/>
      <c r="K277" s="86"/>
      <c r="L277" s="86"/>
      <c r="M277" s="86"/>
    </row>
    <row r="278" spans="1:14">
      <c r="A278" s="72"/>
      <c r="B278" s="87"/>
      <c r="C278" s="87"/>
      <c r="D278" s="87"/>
      <c r="E278" s="87"/>
      <c r="F278" s="86"/>
      <c r="G278" s="86"/>
      <c r="H278" s="86"/>
      <c r="I278" s="86"/>
      <c r="J278" s="86"/>
      <c r="K278" s="86"/>
      <c r="L278" s="86"/>
      <c r="M278" s="86"/>
    </row>
    <row r="279" spans="1:14">
      <c r="A279" s="72"/>
      <c r="B279" s="87"/>
      <c r="C279" s="87"/>
      <c r="D279" s="87"/>
      <c r="E279" s="87"/>
      <c r="F279" s="87"/>
      <c r="G279" s="86"/>
      <c r="H279" s="86"/>
      <c r="I279" s="86"/>
      <c r="J279" s="86"/>
      <c r="K279" s="86"/>
      <c r="L279" s="86"/>
      <c r="M279" s="86"/>
    </row>
    <row r="280" spans="1:14">
      <c r="A280" s="72"/>
      <c r="B280" s="87"/>
      <c r="C280" s="87"/>
      <c r="D280" s="87"/>
      <c r="E280" s="87"/>
      <c r="F280" s="87"/>
      <c r="G280" s="87"/>
      <c r="H280" s="86"/>
      <c r="I280" s="86"/>
      <c r="J280" s="86"/>
      <c r="K280" s="86"/>
      <c r="L280" s="86"/>
      <c r="M280" s="86"/>
    </row>
    <row r="281" spans="1:14">
      <c r="A281" s="72"/>
      <c r="B281" s="87"/>
      <c r="C281" s="87"/>
      <c r="D281" s="87"/>
      <c r="E281" s="87"/>
      <c r="F281" s="87"/>
      <c r="G281" s="87"/>
      <c r="H281" s="87"/>
      <c r="I281" s="86"/>
      <c r="J281" s="86"/>
      <c r="K281" s="86"/>
      <c r="L281" s="86"/>
      <c r="M281" s="86"/>
    </row>
    <row r="282" spans="1:14">
      <c r="A282" s="72"/>
      <c r="B282" s="87"/>
      <c r="C282" s="87"/>
      <c r="D282" s="87"/>
      <c r="E282" s="87"/>
      <c r="F282" s="87"/>
      <c r="G282" s="87"/>
      <c r="H282" s="87"/>
      <c r="I282" s="87"/>
      <c r="J282" s="86"/>
      <c r="K282" s="86"/>
      <c r="L282" s="86"/>
      <c r="M282" s="86"/>
    </row>
    <row r="283" spans="1:14">
      <c r="A283" s="72"/>
      <c r="B283" s="87"/>
      <c r="C283" s="87"/>
      <c r="D283" s="87"/>
      <c r="E283" s="87"/>
      <c r="F283" s="87"/>
      <c r="G283" s="87"/>
      <c r="H283" s="87"/>
      <c r="I283" s="87"/>
      <c r="J283" s="87"/>
      <c r="K283" s="86"/>
      <c r="L283" s="86"/>
      <c r="M283" s="86"/>
    </row>
    <row r="284" spans="1:14">
      <c r="A284" s="72"/>
      <c r="B284" s="87"/>
      <c r="C284" s="87"/>
      <c r="D284" s="87"/>
      <c r="E284" s="87"/>
      <c r="F284" s="87"/>
      <c r="G284" s="87"/>
      <c r="H284" s="87"/>
      <c r="I284" s="87"/>
      <c r="J284" s="87"/>
      <c r="K284" s="87"/>
      <c r="L284" s="86"/>
      <c r="M284" s="86"/>
    </row>
    <row r="285" spans="1:14">
      <c r="A285" s="72"/>
      <c r="B285" s="87"/>
      <c r="C285" s="87"/>
      <c r="D285" s="87"/>
      <c r="E285" s="87"/>
      <c r="F285" s="87"/>
      <c r="G285" s="87"/>
      <c r="H285" s="87"/>
      <c r="I285" s="87"/>
      <c r="J285" s="87"/>
      <c r="K285" s="87"/>
      <c r="L285" s="87"/>
      <c r="M285" s="86"/>
    </row>
    <row r="286" spans="1:14">
      <c r="A286" s="72"/>
    </row>
    <row r="288" spans="1:14">
      <c r="A288" s="78"/>
      <c r="B288" s="44"/>
      <c r="C288" s="44"/>
      <c r="D288" s="44"/>
      <c r="E288" s="44"/>
      <c r="F288" s="44"/>
      <c r="G288" s="44"/>
      <c r="H288" s="44"/>
      <c r="I288" s="44"/>
      <c r="J288" s="44"/>
      <c r="K288" s="44"/>
      <c r="L288" s="44"/>
      <c r="M288" s="44"/>
      <c r="N288" s="44"/>
    </row>
    <row r="289" spans="1:14">
      <c r="A289" s="60"/>
      <c r="B289" s="44"/>
      <c r="C289" s="44"/>
      <c r="D289" s="44"/>
      <c r="E289" s="44"/>
      <c r="F289" s="44"/>
      <c r="G289" s="44"/>
      <c r="H289" s="44"/>
      <c r="I289" s="44"/>
      <c r="J289" s="44"/>
      <c r="K289" s="44"/>
      <c r="L289" s="44"/>
      <c r="M289" s="44"/>
      <c r="N289" s="60"/>
    </row>
    <row r="290" spans="1:14">
      <c r="A290" s="72"/>
      <c r="B290" s="44"/>
      <c r="C290" s="44"/>
      <c r="D290" s="44"/>
      <c r="E290" s="44"/>
      <c r="F290" s="44"/>
      <c r="G290" s="44"/>
      <c r="H290" s="44"/>
      <c r="I290" s="44"/>
      <c r="J290" s="44"/>
      <c r="K290" s="44"/>
      <c r="L290" s="44"/>
      <c r="M290" s="44"/>
      <c r="N290" s="44"/>
    </row>
    <row r="291" spans="1:14">
      <c r="A291" s="72"/>
      <c r="B291" s="65"/>
      <c r="C291" s="65"/>
      <c r="D291" s="65"/>
      <c r="E291" s="65"/>
      <c r="F291" s="65"/>
      <c r="G291" s="65"/>
      <c r="H291" s="65"/>
      <c r="I291" s="65"/>
      <c r="J291" s="65"/>
      <c r="K291" s="65"/>
      <c r="L291" s="65"/>
      <c r="M291" s="65"/>
      <c r="N291" s="65"/>
    </row>
    <row r="292" spans="1:14">
      <c r="A292" s="72"/>
      <c r="B292" s="44"/>
      <c r="C292" s="65"/>
      <c r="D292" s="65"/>
      <c r="E292" s="65"/>
      <c r="F292" s="65"/>
      <c r="G292" s="65"/>
      <c r="H292" s="65"/>
      <c r="I292" s="65"/>
      <c r="J292" s="65"/>
      <c r="K292" s="65"/>
      <c r="L292" s="65"/>
      <c r="M292" s="65"/>
      <c r="N292" s="65"/>
    </row>
    <row r="293" spans="1:14">
      <c r="A293" s="72"/>
      <c r="B293" s="44"/>
      <c r="C293" s="44"/>
      <c r="D293" s="65"/>
      <c r="E293" s="65"/>
      <c r="F293" s="65"/>
      <c r="G293" s="65"/>
      <c r="H293" s="65"/>
      <c r="I293" s="65"/>
      <c r="J293" s="65"/>
      <c r="K293" s="65"/>
      <c r="L293" s="65"/>
      <c r="M293" s="65"/>
      <c r="N293" s="65"/>
    </row>
    <row r="294" spans="1:14">
      <c r="A294" s="72"/>
      <c r="B294" s="44"/>
      <c r="C294" s="44"/>
      <c r="D294" s="44"/>
      <c r="E294" s="65"/>
      <c r="F294" s="65"/>
      <c r="G294" s="65"/>
      <c r="H294" s="65"/>
      <c r="I294" s="65"/>
      <c r="J294" s="65"/>
      <c r="K294" s="65"/>
      <c r="L294" s="65"/>
      <c r="M294" s="65"/>
      <c r="N294" s="65"/>
    </row>
    <row r="295" spans="1:14">
      <c r="A295" s="72"/>
      <c r="B295" s="44"/>
      <c r="C295" s="44"/>
      <c r="D295" s="44"/>
      <c r="E295" s="44"/>
      <c r="F295" s="65"/>
      <c r="G295" s="65"/>
      <c r="H295" s="65"/>
      <c r="I295" s="65"/>
      <c r="J295" s="65"/>
      <c r="K295" s="65"/>
      <c r="L295" s="65"/>
      <c r="M295" s="65"/>
      <c r="N295" s="65"/>
    </row>
    <row r="296" spans="1:14">
      <c r="A296" s="72"/>
      <c r="B296" s="44"/>
      <c r="C296" s="44"/>
      <c r="D296" s="44"/>
      <c r="E296" s="44"/>
      <c r="F296" s="44"/>
      <c r="G296" s="65"/>
      <c r="H296" s="65"/>
      <c r="I296" s="65"/>
      <c r="J296" s="65"/>
      <c r="K296" s="65"/>
      <c r="L296" s="65"/>
      <c r="M296" s="65"/>
      <c r="N296" s="65"/>
    </row>
    <row r="297" spans="1:14">
      <c r="A297" s="72"/>
      <c r="B297" s="44"/>
      <c r="C297" s="44"/>
      <c r="D297" s="44"/>
      <c r="E297" s="44"/>
      <c r="F297" s="44"/>
      <c r="G297" s="44"/>
      <c r="H297" s="65"/>
      <c r="I297" s="65"/>
      <c r="J297" s="65"/>
      <c r="K297" s="65"/>
      <c r="L297" s="65"/>
      <c r="M297" s="65"/>
      <c r="N297" s="65"/>
    </row>
    <row r="298" spans="1:14">
      <c r="A298" s="72"/>
      <c r="B298" s="44"/>
      <c r="C298" s="44"/>
      <c r="D298" s="44"/>
      <c r="E298" s="44"/>
      <c r="F298" s="44"/>
      <c r="G298" s="44"/>
      <c r="H298" s="44"/>
      <c r="I298" s="65"/>
      <c r="J298" s="65"/>
      <c r="K298" s="65"/>
      <c r="L298" s="65"/>
      <c r="M298" s="65"/>
      <c r="N298" s="65"/>
    </row>
    <row r="299" spans="1:14">
      <c r="A299" s="72"/>
      <c r="B299" s="44"/>
      <c r="C299" s="44"/>
      <c r="D299" s="44"/>
      <c r="E299" s="44"/>
      <c r="F299" s="44"/>
      <c r="G299" s="44"/>
      <c r="H299" s="44"/>
      <c r="I299" s="44"/>
      <c r="J299" s="65"/>
      <c r="K299" s="65"/>
      <c r="L299" s="65"/>
      <c r="M299" s="65"/>
      <c r="N299" s="65"/>
    </row>
    <row r="300" spans="1:14">
      <c r="A300" s="72"/>
      <c r="B300" s="44"/>
      <c r="C300" s="44"/>
      <c r="D300" s="44"/>
      <c r="E300" s="44"/>
      <c r="F300" s="44"/>
      <c r="G300" s="44"/>
      <c r="H300" s="44"/>
      <c r="I300" s="44"/>
      <c r="J300" s="44"/>
      <c r="K300" s="65"/>
      <c r="L300" s="65"/>
      <c r="M300" s="65"/>
      <c r="N300" s="65"/>
    </row>
    <row r="301" spans="1:14">
      <c r="A301" s="72"/>
      <c r="B301" s="44"/>
      <c r="C301" s="44"/>
      <c r="D301" s="44"/>
      <c r="E301" s="44"/>
      <c r="F301" s="44"/>
      <c r="G301" s="44"/>
      <c r="H301" s="44"/>
      <c r="I301" s="44"/>
      <c r="J301" s="44"/>
      <c r="K301" s="44"/>
      <c r="L301" s="65"/>
      <c r="M301" s="65"/>
      <c r="N301" s="65"/>
    </row>
    <row r="302" spans="1:14">
      <c r="A302" s="72"/>
      <c r="B302" s="44"/>
      <c r="C302" s="44"/>
      <c r="D302" s="44"/>
      <c r="E302" s="44"/>
      <c r="F302" s="44"/>
      <c r="G302" s="44"/>
      <c r="H302" s="44"/>
      <c r="I302" s="44"/>
      <c r="J302" s="44"/>
      <c r="K302" s="44"/>
      <c r="L302" s="44"/>
      <c r="M302" s="65"/>
      <c r="N302" s="65"/>
    </row>
    <row r="303" spans="1:14">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03"/>
  <sheetViews>
    <sheetView zoomScale="80" workbookViewId="0"/>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21" t="s">
        <v>187</v>
      </c>
      <c r="G1" s="23"/>
      <c r="H1" s="23"/>
      <c r="I1" s="95" t="s">
        <v>191</v>
      </c>
      <c r="O1" s="34"/>
      <c r="P1" s="106" t="s">
        <v>123</v>
      </c>
      <c r="Q1" s="106"/>
      <c r="R1" s="108"/>
      <c r="S1" s="108"/>
      <c r="T1" s="24"/>
      <c r="U1" s="24"/>
      <c r="V1" s="24"/>
      <c r="W1" s="24"/>
      <c r="Z1" s="24"/>
      <c r="AA1" s="24"/>
      <c r="AB1" s="24"/>
      <c r="AC1" s="24"/>
      <c r="AD1" s="24"/>
      <c r="AJ1" s="24"/>
      <c r="AK1" s="24"/>
      <c r="AL1" s="24"/>
      <c r="AM1" s="24"/>
    </row>
    <row r="2" spans="1:39">
      <c r="A2" s="21" t="s">
        <v>148</v>
      </c>
      <c r="D2" s="91" t="s">
        <v>165</v>
      </c>
      <c r="G2" s="23"/>
      <c r="H2" s="23"/>
      <c r="I2" s="95"/>
      <c r="O2" s="34"/>
      <c r="P2" s="106"/>
      <c r="Q2" s="106"/>
      <c r="R2" s="108"/>
      <c r="S2" s="108"/>
      <c r="T2" s="24"/>
      <c r="U2" s="24"/>
      <c r="V2" s="24"/>
      <c r="W2" s="24"/>
      <c r="Z2" s="24"/>
      <c r="AA2" s="24"/>
      <c r="AB2" s="24"/>
      <c r="AC2" s="24"/>
      <c r="AD2" s="24"/>
      <c r="AJ2" s="24"/>
      <c r="AK2" s="24"/>
      <c r="AL2" s="24"/>
      <c r="AM2" s="24"/>
    </row>
    <row r="3" spans="1:39">
      <c r="A3" s="112" t="s">
        <v>130</v>
      </c>
      <c r="B3" s="165" t="s">
        <v>141</v>
      </c>
      <c r="G3" s="23"/>
      <c r="H3" s="23"/>
      <c r="I3" s="168" t="s">
        <v>135</v>
      </c>
      <c r="J3" s="144"/>
      <c r="K3" s="144"/>
      <c r="L3" s="169">
        <f>SUM(L5:L16)</f>
        <v>4.0148934873984632E-2</v>
      </c>
      <c r="M3" s="170" t="s">
        <v>142</v>
      </c>
      <c r="N3" s="171"/>
      <c r="O3" s="172">
        <f>SUM(P5:P16)</f>
        <v>-2.32713146949928</v>
      </c>
      <c r="P3" s="32"/>
      <c r="Q3" s="142"/>
      <c r="R3" s="108"/>
      <c r="S3" s="108"/>
      <c r="T3" s="24"/>
      <c r="U3" s="24"/>
      <c r="V3" s="24"/>
      <c r="W3" s="24"/>
      <c r="Z3" s="24"/>
      <c r="AA3" s="24"/>
      <c r="AB3" s="24"/>
      <c r="AC3" s="24"/>
      <c r="AD3" s="24"/>
      <c r="AJ3" s="24"/>
      <c r="AK3" s="24"/>
      <c r="AL3" s="24"/>
      <c r="AM3" s="24"/>
    </row>
    <row r="4" spans="1:39">
      <c r="A4" s="112">
        <v>1</v>
      </c>
      <c r="B4" s="166">
        <v>0.2</v>
      </c>
      <c r="G4" s="23"/>
      <c r="H4" s="23"/>
      <c r="I4" s="173" t="s">
        <v>124</v>
      </c>
      <c r="J4" s="174" t="s">
        <v>125</v>
      </c>
      <c r="K4" s="174" t="s">
        <v>126</v>
      </c>
      <c r="L4" s="175" t="s">
        <v>127</v>
      </c>
      <c r="M4" s="171" t="str">
        <f>I4</f>
        <v>Qtr:</v>
      </c>
      <c r="N4" s="171" t="str">
        <f>J4</f>
        <v>E[CF]</v>
      </c>
      <c r="O4" s="171" t="str">
        <f>K4</f>
        <v>CEQ[CF]</v>
      </c>
      <c r="P4" s="171" t="str">
        <f>L4</f>
        <v>PV[CEQ]</v>
      </c>
      <c r="Q4" s="142"/>
      <c r="R4" s="108"/>
      <c r="S4" s="108"/>
      <c r="T4" s="24"/>
      <c r="U4" s="24"/>
      <c r="V4" s="24"/>
      <c r="W4" s="24"/>
      <c r="Z4" s="24"/>
      <c r="AA4" s="24"/>
      <c r="AB4" s="24"/>
      <c r="AC4" s="24"/>
      <c r="AD4" s="24"/>
      <c r="AJ4" s="24"/>
      <c r="AK4" s="24"/>
      <c r="AL4" s="24"/>
      <c r="AM4" s="24"/>
    </row>
    <row r="5" spans="1:39">
      <c r="A5" s="112">
        <f t="shared" ref="A5:A15" si="0">1+A4</f>
        <v>2</v>
      </c>
      <c r="B5" s="166">
        <v>0.1</v>
      </c>
      <c r="G5" s="23"/>
      <c r="H5" s="23"/>
      <c r="I5" s="176">
        <v>1</v>
      </c>
      <c r="J5" s="177">
        <f t="shared" ref="J5:J16" si="1">((B4-B$26)*B$23-B$29-B$30/10000)*B$28</f>
        <v>4.916666666666667</v>
      </c>
      <c r="K5" s="177">
        <f t="shared" ref="K5:K16" si="2">J5-(B$25)*B$23*B$28</f>
        <v>3.666666666666667</v>
      </c>
      <c r="L5" s="178">
        <f t="shared" ref="L5:L16" si="3">K5/(1+B$24*B$23)^I5</f>
        <v>3.6393713813068653</v>
      </c>
      <c r="M5" s="179">
        <f t="shared" ref="M5:M16" si="4">I5</f>
        <v>1</v>
      </c>
      <c r="N5" s="180">
        <f t="shared" ref="N5:N16" si="5">(B$29-(B4-B$26)*B$23-B$30/10000)*B$28</f>
        <v>-5.1166666666666671</v>
      </c>
      <c r="O5" s="177">
        <f t="shared" ref="O5:O16" si="6">N5+(B$25)*B$23*B$28</f>
        <v>-3.8666666666666671</v>
      </c>
      <c r="P5" s="178">
        <f t="shared" ref="P5:P16" si="7">O5/(1+B$24*B$23)^M5</f>
        <v>-3.8378825475599672</v>
      </c>
      <c r="Q5" s="106"/>
      <c r="R5" s="108"/>
      <c r="S5" s="108"/>
      <c r="T5" s="24"/>
      <c r="U5" s="24"/>
      <c r="V5" s="24"/>
      <c r="W5" s="24"/>
      <c r="Z5" s="24"/>
      <c r="AA5" s="24"/>
      <c r="AB5" s="24"/>
      <c r="AC5" s="24"/>
      <c r="AD5" s="24"/>
      <c r="AJ5" s="24"/>
      <c r="AK5" s="24"/>
      <c r="AL5" s="24"/>
      <c r="AM5" s="24"/>
    </row>
    <row r="6" spans="1:39">
      <c r="A6" s="112">
        <f t="shared" si="0"/>
        <v>3</v>
      </c>
      <c r="B6" s="166">
        <v>0.05</v>
      </c>
      <c r="G6" s="23"/>
      <c r="H6" s="23"/>
      <c r="I6" s="176">
        <v>2</v>
      </c>
      <c r="J6" s="177">
        <f t="shared" si="1"/>
        <v>2.4166666666666665</v>
      </c>
      <c r="K6" s="177">
        <f t="shared" si="2"/>
        <v>1.1666666666666665</v>
      </c>
      <c r="L6" s="178">
        <f t="shared" si="3"/>
        <v>1.1493615912090254</v>
      </c>
      <c r="M6" s="179">
        <f t="shared" si="4"/>
        <v>2</v>
      </c>
      <c r="N6" s="180">
        <f t="shared" si="5"/>
        <v>-2.6166666666666667</v>
      </c>
      <c r="O6" s="177">
        <f t="shared" si="6"/>
        <v>-1.3666666666666667</v>
      </c>
      <c r="P6" s="178">
        <f t="shared" si="7"/>
        <v>-1.3463950068448585</v>
      </c>
      <c r="Q6" s="106"/>
      <c r="R6" s="108"/>
      <c r="S6" s="108"/>
      <c r="T6" s="24"/>
      <c r="U6" s="24"/>
      <c r="V6" s="24"/>
      <c r="W6" s="24"/>
      <c r="Z6" s="24"/>
      <c r="AA6" s="24"/>
      <c r="AB6" s="24"/>
      <c r="AC6" s="24"/>
      <c r="AD6" s="24"/>
      <c r="AJ6" s="24"/>
      <c r="AK6" s="24"/>
      <c r="AL6" s="24"/>
      <c r="AM6" s="24"/>
    </row>
    <row r="7" spans="1:39">
      <c r="A7" s="112">
        <f t="shared" si="0"/>
        <v>4</v>
      </c>
      <c r="B7" s="166">
        <v>0</v>
      </c>
      <c r="G7" s="23"/>
      <c r="H7" s="23"/>
      <c r="I7" s="176">
        <v>3</v>
      </c>
      <c r="J7" s="177">
        <f t="shared" si="1"/>
        <v>1.1666666666666665</v>
      </c>
      <c r="K7" s="177">
        <f t="shared" si="2"/>
        <v>-8.3333333333333481E-2</v>
      </c>
      <c r="L7" s="178">
        <f t="shared" si="3"/>
        <v>-8.1486110684794583E-2</v>
      </c>
      <c r="M7" s="179">
        <f t="shared" si="4"/>
        <v>3</v>
      </c>
      <c r="N7" s="180">
        <f t="shared" si="5"/>
        <v>-1.3666666666666667</v>
      </c>
      <c r="O7" s="177">
        <f t="shared" si="6"/>
        <v>-0.1166666666666667</v>
      </c>
      <c r="P7" s="178">
        <f t="shared" si="7"/>
        <v>-0.11408055495871224</v>
      </c>
      <c r="Q7" s="106"/>
      <c r="R7" s="108"/>
      <c r="S7" s="108"/>
      <c r="T7" s="24"/>
      <c r="U7" s="24"/>
      <c r="V7" s="24"/>
      <c r="W7" s="24"/>
      <c r="Z7" s="24"/>
      <c r="AA7" s="24"/>
      <c r="AB7" s="24"/>
      <c r="AC7" s="24"/>
      <c r="AD7" s="24"/>
      <c r="AJ7" s="24"/>
      <c r="AK7" s="24"/>
      <c r="AL7" s="24"/>
      <c r="AM7" s="24"/>
    </row>
    <row r="8" spans="1:39">
      <c r="A8" s="112">
        <f t="shared" si="0"/>
        <v>5</v>
      </c>
      <c r="B8" s="166">
        <f>-0.05</f>
        <v>-0.05</v>
      </c>
      <c r="G8" s="23"/>
      <c r="H8" s="23"/>
      <c r="I8" s="176">
        <v>4</v>
      </c>
      <c r="J8" s="177">
        <f t="shared" si="1"/>
        <v>-8.333333333333344E-2</v>
      </c>
      <c r="K8" s="177">
        <f t="shared" si="2"/>
        <v>-1.3333333333333335</v>
      </c>
      <c r="L8" s="178">
        <f t="shared" si="3"/>
        <v>-1.2940722292374303</v>
      </c>
      <c r="M8" s="179">
        <f t="shared" si="4"/>
        <v>4</v>
      </c>
      <c r="N8" s="180">
        <f t="shared" si="5"/>
        <v>-0.11666666666666657</v>
      </c>
      <c r="O8" s="177">
        <f t="shared" si="6"/>
        <v>1.1333333333333335</v>
      </c>
      <c r="P8" s="178">
        <f t="shared" si="7"/>
        <v>1.0999613948518157</v>
      </c>
      <c r="Q8" s="106"/>
      <c r="R8" s="108"/>
      <c r="S8" s="108"/>
      <c r="T8" s="24"/>
      <c r="U8" s="24"/>
      <c r="V8" s="24"/>
      <c r="W8" s="24"/>
      <c r="Z8" s="24"/>
      <c r="AA8" s="24"/>
      <c r="AB8" s="24"/>
      <c r="AC8" s="24"/>
      <c r="AD8" s="24"/>
      <c r="AJ8" s="24"/>
      <c r="AK8" s="24"/>
      <c r="AL8" s="24"/>
      <c r="AM8" s="24"/>
    </row>
    <row r="9" spans="1:39">
      <c r="A9" s="112">
        <f t="shared" si="0"/>
        <v>6</v>
      </c>
      <c r="B9" s="166">
        <f>-0.05</f>
        <v>-0.05</v>
      </c>
      <c r="G9" s="23"/>
      <c r="H9" s="23"/>
      <c r="I9" s="176">
        <v>5</v>
      </c>
      <c r="J9" s="177">
        <f t="shared" si="1"/>
        <v>-1.3333333333333335</v>
      </c>
      <c r="K9" s="177">
        <f t="shared" si="2"/>
        <v>-2.5833333333333335</v>
      </c>
      <c r="L9" s="178">
        <f t="shared" si="3"/>
        <v>-2.4886004408412119</v>
      </c>
      <c r="M9" s="179">
        <f t="shared" si="4"/>
        <v>5</v>
      </c>
      <c r="N9" s="180">
        <f t="shared" si="5"/>
        <v>1.1333333333333333</v>
      </c>
      <c r="O9" s="177">
        <f t="shared" si="6"/>
        <v>2.3833333333333333</v>
      </c>
      <c r="P9" s="178">
        <f t="shared" si="7"/>
        <v>2.2959346002599568</v>
      </c>
      <c r="Q9" s="106"/>
      <c r="R9" s="108"/>
      <c r="S9" s="108"/>
      <c r="T9" s="24"/>
      <c r="U9" s="24"/>
      <c r="V9" s="24"/>
      <c r="W9" s="24"/>
      <c r="Z9" s="24"/>
      <c r="AA9" s="24"/>
      <c r="AB9" s="24"/>
      <c r="AC9" s="24"/>
      <c r="AD9" s="24"/>
      <c r="AJ9" s="24"/>
      <c r="AK9" s="24"/>
      <c r="AL9" s="24"/>
      <c r="AM9" s="24"/>
    </row>
    <row r="10" spans="1:39">
      <c r="A10" s="112">
        <f t="shared" si="0"/>
        <v>7</v>
      </c>
      <c r="B10" s="166">
        <v>0</v>
      </c>
      <c r="G10" s="23"/>
      <c r="H10" s="23"/>
      <c r="I10" s="176">
        <v>6</v>
      </c>
      <c r="J10" s="177">
        <f t="shared" si="1"/>
        <v>-1.3333333333333335</v>
      </c>
      <c r="K10" s="177">
        <f t="shared" si="2"/>
        <v>-2.5833333333333335</v>
      </c>
      <c r="L10" s="178">
        <f t="shared" si="3"/>
        <v>-2.4700748792468596</v>
      </c>
      <c r="M10" s="179">
        <f t="shared" si="4"/>
        <v>6</v>
      </c>
      <c r="N10" s="180">
        <f t="shared" si="5"/>
        <v>1.1333333333333333</v>
      </c>
      <c r="O10" s="177">
        <f t="shared" si="6"/>
        <v>2.3833333333333333</v>
      </c>
      <c r="P10" s="178">
        <f t="shared" si="7"/>
        <v>2.2788432756922639</v>
      </c>
      <c r="Q10" s="106"/>
      <c r="R10" s="108"/>
      <c r="S10" s="108"/>
      <c r="T10" s="24"/>
      <c r="U10" s="24"/>
      <c r="V10" s="24"/>
      <c r="W10" s="24"/>
      <c r="Z10" s="24"/>
      <c r="AA10" s="24"/>
      <c r="AB10" s="24"/>
      <c r="AC10" s="24"/>
      <c r="AD10" s="24"/>
      <c r="AJ10" s="24"/>
      <c r="AK10" s="24"/>
      <c r="AL10" s="24"/>
      <c r="AM10" s="24"/>
    </row>
    <row r="11" spans="1:39">
      <c r="A11" s="112">
        <f t="shared" si="0"/>
        <v>8</v>
      </c>
      <c r="B11" s="166">
        <v>0.05</v>
      </c>
      <c r="G11" s="23"/>
      <c r="H11" s="23"/>
      <c r="I11" s="176">
        <v>7</v>
      </c>
      <c r="J11" s="177">
        <f t="shared" si="1"/>
        <v>-8.333333333333344E-2</v>
      </c>
      <c r="K11" s="177">
        <f t="shared" si="2"/>
        <v>-1.3333333333333335</v>
      </c>
      <c r="L11" s="178">
        <f t="shared" si="3"/>
        <v>-1.2653869548691188</v>
      </c>
      <c r="M11" s="179">
        <f t="shared" si="4"/>
        <v>7</v>
      </c>
      <c r="N11" s="180">
        <f t="shared" si="5"/>
        <v>-0.11666666666666657</v>
      </c>
      <c r="O11" s="177">
        <f t="shared" si="6"/>
        <v>1.1333333333333335</v>
      </c>
      <c r="P11" s="178">
        <f t="shared" si="7"/>
        <v>1.0755789116387511</v>
      </c>
      <c r="Q11" s="106"/>
      <c r="R11" s="108"/>
      <c r="S11" s="108"/>
      <c r="T11" s="24"/>
      <c r="U11" s="24"/>
      <c r="V11" s="24"/>
      <c r="W11" s="24"/>
      <c r="Z11" s="24"/>
      <c r="AA11" s="24"/>
      <c r="AB11" s="24"/>
      <c r="AC11" s="24"/>
      <c r="AD11" s="24"/>
      <c r="AJ11" s="24"/>
      <c r="AK11" s="24"/>
      <c r="AL11" s="24"/>
      <c r="AM11" s="24"/>
    </row>
    <row r="12" spans="1:39">
      <c r="A12" s="112">
        <f t="shared" si="0"/>
        <v>9</v>
      </c>
      <c r="B12" s="166">
        <v>0.08</v>
      </c>
      <c r="G12" s="23"/>
      <c r="H12" s="23"/>
      <c r="I12" s="176">
        <v>8</v>
      </c>
      <c r="J12" s="177">
        <f t="shared" si="1"/>
        <v>1.1666666666666665</v>
      </c>
      <c r="K12" s="177">
        <f t="shared" si="2"/>
        <v>-8.3333333333333481E-2</v>
      </c>
      <c r="L12" s="178">
        <f t="shared" si="3"/>
        <v>-7.8497950053915688E-2</v>
      </c>
      <c r="M12" s="179">
        <f t="shared" si="4"/>
        <v>8</v>
      </c>
      <c r="N12" s="180">
        <f t="shared" si="5"/>
        <v>-1.3666666666666667</v>
      </c>
      <c r="O12" s="177">
        <f t="shared" si="6"/>
        <v>-0.1166666666666667</v>
      </c>
      <c r="P12" s="178">
        <f t="shared" si="7"/>
        <v>-0.1098971300754818</v>
      </c>
      <c r="Q12" s="106"/>
      <c r="R12" s="108"/>
      <c r="S12" s="108"/>
      <c r="T12" s="24"/>
      <c r="U12" s="24"/>
      <c r="V12" s="24"/>
      <c r="W12" s="24"/>
      <c r="Z12" s="24"/>
      <c r="AA12" s="24"/>
      <c r="AB12" s="24"/>
      <c r="AC12" s="24"/>
      <c r="AD12" s="24"/>
      <c r="AJ12" s="24"/>
      <c r="AK12" s="24"/>
      <c r="AL12" s="24"/>
      <c r="AM12" s="24"/>
    </row>
    <row r="13" spans="1:39">
      <c r="A13" s="112">
        <f t="shared" si="0"/>
        <v>10</v>
      </c>
      <c r="B13" s="166">
        <v>0.1</v>
      </c>
      <c r="G13" s="23"/>
      <c r="H13" s="23"/>
      <c r="I13" s="176">
        <v>9</v>
      </c>
      <c r="J13" s="177">
        <f t="shared" si="1"/>
        <v>1.9166666666666665</v>
      </c>
      <c r="K13" s="177">
        <f t="shared" si="2"/>
        <v>0.66666666666666652</v>
      </c>
      <c r="L13" s="178">
        <f t="shared" si="3"/>
        <v>0.62330878454722016</v>
      </c>
      <c r="M13" s="179">
        <f t="shared" si="4"/>
        <v>9</v>
      </c>
      <c r="N13" s="180">
        <f t="shared" si="5"/>
        <v>-2.1166666666666667</v>
      </c>
      <c r="O13" s="177">
        <f t="shared" si="6"/>
        <v>-0.8666666666666667</v>
      </c>
      <c r="P13" s="178">
        <f t="shared" si="7"/>
        <v>-0.81030141991138638</v>
      </c>
      <c r="Q13" s="106"/>
      <c r="R13" s="108"/>
      <c r="S13" s="108"/>
      <c r="T13" s="24"/>
      <c r="U13" s="24"/>
      <c r="V13" s="24"/>
      <c r="W13" s="24"/>
      <c r="Z13" s="24"/>
      <c r="AA13" s="24"/>
      <c r="AB13" s="24"/>
      <c r="AC13" s="24"/>
      <c r="AD13" s="24"/>
      <c r="AJ13" s="24"/>
      <c r="AK13" s="24"/>
      <c r="AL13" s="24"/>
      <c r="AM13" s="24"/>
    </row>
    <row r="14" spans="1:39">
      <c r="A14" s="112">
        <f t="shared" si="0"/>
        <v>11</v>
      </c>
      <c r="B14" s="166">
        <v>0.08</v>
      </c>
      <c r="G14" s="23"/>
      <c r="H14" s="23"/>
      <c r="I14" s="176">
        <v>10</v>
      </c>
      <c r="J14" s="177">
        <f t="shared" si="1"/>
        <v>2.4166666666666665</v>
      </c>
      <c r="K14" s="177">
        <f t="shared" si="2"/>
        <v>1.1666666666666665</v>
      </c>
      <c r="L14" s="178">
        <f t="shared" si="3"/>
        <v>1.0826703453673798</v>
      </c>
      <c r="M14" s="179">
        <f t="shared" si="4"/>
        <v>10</v>
      </c>
      <c r="N14" s="180">
        <f t="shared" si="5"/>
        <v>-2.6166666666666667</v>
      </c>
      <c r="O14" s="177">
        <f t="shared" si="6"/>
        <v>-1.3666666666666667</v>
      </c>
      <c r="P14" s="178">
        <f t="shared" si="7"/>
        <v>-1.2682709760017881</v>
      </c>
      <c r="Q14" s="106"/>
      <c r="R14" s="108"/>
      <c r="S14" s="108"/>
      <c r="T14" s="24"/>
      <c r="U14" s="24"/>
      <c r="V14" s="24"/>
      <c r="W14" s="24"/>
      <c r="Z14" s="24"/>
      <c r="AA14" s="24"/>
      <c r="AB14" s="24"/>
      <c r="AC14" s="24"/>
      <c r="AD14" s="24"/>
      <c r="AJ14" s="24"/>
      <c r="AK14" s="24"/>
      <c r="AL14" s="24"/>
      <c r="AM14" s="24"/>
    </row>
    <row r="15" spans="1:39">
      <c r="A15" s="112">
        <f t="shared" si="0"/>
        <v>12</v>
      </c>
      <c r="B15" s="166">
        <v>0.08</v>
      </c>
      <c r="G15" s="23"/>
      <c r="H15" s="23"/>
      <c r="I15" s="176">
        <v>11</v>
      </c>
      <c r="J15" s="177">
        <f t="shared" si="1"/>
        <v>1.9166666666666665</v>
      </c>
      <c r="K15" s="177">
        <f t="shared" si="2"/>
        <v>0.66666666666666652</v>
      </c>
      <c r="L15" s="178">
        <f t="shared" si="3"/>
        <v>0.6140632940757913</v>
      </c>
      <c r="M15" s="179">
        <f t="shared" si="4"/>
        <v>11</v>
      </c>
      <c r="N15" s="180">
        <f t="shared" si="5"/>
        <v>-2.1166666666666667</v>
      </c>
      <c r="O15" s="177">
        <f t="shared" si="6"/>
        <v>-0.8666666666666667</v>
      </c>
      <c r="P15" s="178">
        <f t="shared" si="7"/>
        <v>-0.79828228229852893</v>
      </c>
      <c r="Q15" s="106"/>
      <c r="R15" s="108"/>
      <c r="S15" s="108"/>
      <c r="T15" s="24"/>
      <c r="U15" s="24"/>
      <c r="V15" s="24"/>
      <c r="W15" s="24"/>
      <c r="Z15" s="24"/>
      <c r="AA15" s="24"/>
      <c r="AB15" s="24"/>
      <c r="AC15" s="24"/>
      <c r="AD15" s="24"/>
      <c r="AJ15" s="24"/>
      <c r="AK15" s="24"/>
      <c r="AL15" s="24"/>
      <c r="AM15" s="24"/>
    </row>
    <row r="16" spans="1:39" ht="16.2" thickBot="1">
      <c r="A16" s="112"/>
      <c r="B16" s="167"/>
      <c r="G16" s="23"/>
      <c r="H16" s="23"/>
      <c r="I16" s="181">
        <v>12</v>
      </c>
      <c r="J16" s="177">
        <f t="shared" si="1"/>
        <v>1.9166666666666665</v>
      </c>
      <c r="K16" s="177">
        <f t="shared" si="2"/>
        <v>0.66666666666666652</v>
      </c>
      <c r="L16" s="178">
        <f t="shared" si="3"/>
        <v>0.60949210330103354</v>
      </c>
      <c r="M16" s="144">
        <f t="shared" si="4"/>
        <v>12</v>
      </c>
      <c r="N16" s="180">
        <f t="shared" si="5"/>
        <v>-2.1166666666666667</v>
      </c>
      <c r="O16" s="177">
        <f t="shared" si="6"/>
        <v>-0.8666666666666667</v>
      </c>
      <c r="P16" s="178">
        <f t="shared" si="7"/>
        <v>-0.79233973429134374</v>
      </c>
      <c r="Q16" s="106"/>
      <c r="R16" s="108"/>
      <c r="S16" s="108"/>
      <c r="T16" s="24"/>
      <c r="U16" s="24"/>
      <c r="V16" s="24"/>
      <c r="W16" s="24"/>
      <c r="Z16" s="24"/>
      <c r="AA16" s="24"/>
      <c r="AB16" s="24"/>
      <c r="AC16" s="24"/>
      <c r="AD16" s="24"/>
      <c r="AJ16" s="24"/>
      <c r="AK16" s="24"/>
      <c r="AL16" s="24"/>
      <c r="AM16" s="24"/>
    </row>
    <row r="17" spans="1:39">
      <c r="A17" s="26" t="s">
        <v>131</v>
      </c>
      <c r="B17" s="164" t="s">
        <v>136</v>
      </c>
      <c r="C17" s="146" t="s">
        <v>138</v>
      </c>
      <c r="D17" s="27"/>
      <c r="E17" s="27"/>
      <c r="F17" s="93"/>
      <c r="G17" s="28"/>
      <c r="H17" s="29"/>
      <c r="I17" s="184" t="s">
        <v>143</v>
      </c>
      <c r="J17" s="105"/>
      <c r="K17" s="105"/>
      <c r="L17" s="105"/>
      <c r="M17" s="104" t="s">
        <v>143</v>
      </c>
      <c r="N17" s="105"/>
      <c r="O17" s="185"/>
      <c r="P17" s="117"/>
      <c r="Q17" s="106"/>
      <c r="R17" s="108"/>
      <c r="S17" s="108"/>
      <c r="T17" s="24"/>
      <c r="U17" s="24"/>
      <c r="V17" s="24"/>
      <c r="W17" s="24"/>
      <c r="Z17" s="24"/>
      <c r="AA17" s="24"/>
      <c r="AB17" s="24"/>
      <c r="AC17" s="24"/>
      <c r="AD17" s="24"/>
      <c r="AJ17" s="24"/>
      <c r="AK17" s="24"/>
      <c r="AL17" s="24"/>
      <c r="AM17" s="24"/>
    </row>
    <row r="18" spans="1:39">
      <c r="A18" s="114" t="s">
        <v>137</v>
      </c>
      <c r="B18" s="139">
        <f>B90</f>
        <v>4.0148934873982647E-2</v>
      </c>
      <c r="C18" s="32"/>
      <c r="D18" s="32"/>
      <c r="E18" s="32"/>
      <c r="F18" s="32"/>
      <c r="G18" s="33"/>
      <c r="H18" s="36"/>
      <c r="I18" s="186" t="s">
        <v>121</v>
      </c>
      <c r="J18" s="187">
        <f>((-B26*B23)-B29-B30/10000)*B28*(1-1/(1+B24*B23)^12)/(B24*B23)+B28-B28/(1+B24*B23)^12</f>
        <v>7.6232751154177407</v>
      </c>
      <c r="K18" s="119"/>
      <c r="L18" s="119"/>
      <c r="M18" s="118" t="s">
        <v>122</v>
      </c>
      <c r="N18" s="140">
        <f>(B29+(B26*B23)-B30/10000)*B28*(1-1/(1+B24*B23)^12)/(B24*B23)-B28+B28/(1+B24*B23)^12</f>
        <v>-9.9102576500430644</v>
      </c>
      <c r="O18" s="188"/>
      <c r="P18" s="189"/>
      <c r="Q18" s="106"/>
      <c r="R18" s="108"/>
      <c r="S18" s="108"/>
      <c r="T18" s="24"/>
      <c r="U18" s="24"/>
      <c r="V18" s="24"/>
      <c r="W18" s="24"/>
      <c r="Z18" s="24"/>
      <c r="AA18" s="24"/>
      <c r="AB18" s="24"/>
      <c r="AC18" s="24"/>
      <c r="AD18" s="24"/>
      <c r="AJ18" s="24"/>
      <c r="AK18" s="24"/>
      <c r="AL18" s="24"/>
      <c r="AM18" s="24"/>
    </row>
    <row r="19" spans="1:39">
      <c r="A19" s="114" t="s">
        <v>139</v>
      </c>
      <c r="B19" s="139">
        <f>L3</f>
        <v>4.0148934873984632E-2</v>
      </c>
      <c r="C19" s="32"/>
      <c r="D19" s="32"/>
      <c r="E19" s="32"/>
      <c r="F19" s="32"/>
      <c r="G19" s="33"/>
      <c r="H19" s="36"/>
      <c r="I19" s="23"/>
      <c r="J19" s="24"/>
      <c r="O19" s="34"/>
      <c r="P19" s="106"/>
      <c r="Q19" s="106"/>
      <c r="R19" s="108"/>
      <c r="S19" s="108"/>
      <c r="T19" s="24"/>
      <c r="U19" s="24"/>
      <c r="V19" s="24"/>
      <c r="W19" s="24"/>
      <c r="Z19" s="24"/>
      <c r="AA19" s="24"/>
      <c r="AB19" s="24"/>
      <c r="AC19" s="24"/>
      <c r="AD19" s="24"/>
      <c r="AJ19" s="24"/>
      <c r="AK19" s="24"/>
      <c r="AL19" s="24"/>
      <c r="AM19" s="24"/>
    </row>
    <row r="20" spans="1:39">
      <c r="A20" s="114" t="s">
        <v>140</v>
      </c>
      <c r="B20" s="143">
        <f>((-B26*B23)-B29-B30/10000)*B28*(1-1/(1+B24*B23)^12)/(B24*B23)+B28-B28/(1+B24*B23)^12</f>
        <v>7.6232751154177407</v>
      </c>
      <c r="C20" s="213" t="s">
        <v>162</v>
      </c>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ht="16.2" thickBot="1">
      <c r="A21" s="147" t="s">
        <v>144</v>
      </c>
      <c r="B21" s="198">
        <f>AVERAGE(C48:N48)</f>
        <v>1.2499999999999998</v>
      </c>
      <c r="C21" s="42"/>
      <c r="D21" s="42"/>
      <c r="E21" s="42"/>
      <c r="F21" s="42"/>
      <c r="G21" s="148"/>
      <c r="H21" s="149"/>
      <c r="I21" s="23"/>
      <c r="J21" s="24"/>
      <c r="O21" s="34"/>
      <c r="P21" s="106"/>
      <c r="Q21" s="106"/>
      <c r="R21" s="108"/>
      <c r="S21" s="108"/>
      <c r="T21" s="24"/>
      <c r="U21" s="24"/>
      <c r="V21" s="24"/>
      <c r="W21" s="24"/>
      <c r="Z21" s="24"/>
      <c r="AA21" s="24"/>
      <c r="AB21" s="24"/>
      <c r="AC21" s="24"/>
      <c r="AD21" s="24"/>
      <c r="AJ21" s="24"/>
      <c r="AK21" s="24"/>
      <c r="AL21" s="24"/>
      <c r="AM21" s="24"/>
    </row>
    <row r="22" spans="1:39">
      <c r="A22" s="25" t="s">
        <v>129</v>
      </c>
      <c r="B22" s="76"/>
      <c r="C22" s="24"/>
      <c r="D22" s="145"/>
      <c r="E22" s="24"/>
      <c r="F22" s="24"/>
      <c r="G22" s="24"/>
      <c r="I22" s="23"/>
      <c r="J22" s="24"/>
      <c r="O22" s="34"/>
      <c r="P22" s="106"/>
      <c r="Q22" s="106"/>
      <c r="R22" s="108"/>
      <c r="S22" s="108"/>
      <c r="T22" s="24"/>
      <c r="U22" s="24"/>
      <c r="V22" s="24"/>
      <c r="W22" s="24"/>
      <c r="Z22" s="24"/>
      <c r="AA22" s="24"/>
      <c r="AB22" s="24"/>
      <c r="AC22" s="24"/>
      <c r="AD22" s="24"/>
      <c r="AJ22" s="24"/>
      <c r="AK22" s="24"/>
      <c r="AL22" s="24"/>
      <c r="AM22" s="24"/>
    </row>
    <row r="23" spans="1:39">
      <c r="A23" s="31" t="s">
        <v>85</v>
      </c>
      <c r="B23" s="77">
        <f>1/4</f>
        <v>0.25</v>
      </c>
      <c r="D23" s="141"/>
      <c r="I23" s="23"/>
      <c r="J23" s="24"/>
      <c r="O23" s="34"/>
      <c r="P23" s="106"/>
      <c r="Q23" s="106"/>
      <c r="R23" s="108"/>
      <c r="S23" s="108"/>
      <c r="T23" s="24"/>
      <c r="U23" s="24"/>
      <c r="V23" s="24"/>
      <c r="W23" s="24"/>
      <c r="Z23" s="24"/>
      <c r="AA23" s="24"/>
      <c r="AB23" s="24"/>
      <c r="AC23" s="24"/>
      <c r="AD23" s="24"/>
      <c r="AJ23" s="24"/>
      <c r="AK23" s="24"/>
      <c r="AL23" s="24"/>
      <c r="AM23" s="24"/>
    </row>
    <row r="24" spans="1:39">
      <c r="A24" s="31" t="s">
        <v>76</v>
      </c>
      <c r="B24" s="150">
        <v>0.03</v>
      </c>
      <c r="D24" s="141"/>
      <c r="I24" s="23"/>
      <c r="J24" s="24"/>
      <c r="O24" s="34"/>
      <c r="P24" s="106"/>
      <c r="Q24" s="106"/>
      <c r="R24" s="108"/>
      <c r="S24" s="108"/>
      <c r="T24" s="24"/>
      <c r="U24" s="24"/>
      <c r="V24" s="24"/>
      <c r="W24" s="24"/>
      <c r="Z24" s="24"/>
      <c r="AA24" s="24"/>
      <c r="AB24" s="24"/>
      <c r="AC24" s="24"/>
      <c r="AD24" s="24"/>
      <c r="AJ24" s="24"/>
      <c r="AK24" s="24"/>
      <c r="AL24" s="24"/>
      <c r="AM24" s="24"/>
    </row>
    <row r="25" spans="1:39" ht="16.2" thickBot="1">
      <c r="A25" s="89" t="s">
        <v>158</v>
      </c>
      <c r="B25" s="150">
        <f>0.05</f>
        <v>0.05</v>
      </c>
      <c r="D25" s="141"/>
      <c r="I25" s="23"/>
      <c r="J25" s="24"/>
      <c r="O25" s="34"/>
      <c r="P25" s="106"/>
      <c r="Q25" s="106"/>
      <c r="R25" s="108"/>
      <c r="S25" s="108"/>
      <c r="T25" s="24"/>
      <c r="U25" s="24"/>
      <c r="V25" s="24"/>
      <c r="W25" s="24"/>
      <c r="Z25" s="24"/>
      <c r="AA25" s="24"/>
      <c r="AB25" s="24"/>
      <c r="AC25" s="24"/>
      <c r="AD25" s="24"/>
      <c r="AJ25" s="24"/>
      <c r="AK25" s="24"/>
      <c r="AL25" s="24"/>
      <c r="AM25" s="24"/>
    </row>
    <row r="26" spans="1:39" ht="16.2" thickBot="1">
      <c r="A26" s="89" t="s">
        <v>102</v>
      </c>
      <c r="B26" s="150">
        <f>0.05</f>
        <v>0.05</v>
      </c>
      <c r="C26" s="200" t="s">
        <v>154</v>
      </c>
      <c r="D26" s="201"/>
      <c r="E26" s="202">
        <f>(AVERAGE(B4:B15)-B26)*B23</f>
        <v>8.333333333333335E-4</v>
      </c>
      <c r="I26" s="23"/>
      <c r="J26" s="24"/>
      <c r="O26" s="34"/>
      <c r="P26" s="106"/>
      <c r="Q26" s="106"/>
      <c r="R26" s="108"/>
      <c r="S26" s="108"/>
      <c r="T26" s="24"/>
      <c r="U26" s="24"/>
      <c r="V26" s="24"/>
      <c r="W26" s="24"/>
      <c r="Z26" s="24"/>
      <c r="AA26" s="24"/>
      <c r="AB26" s="24"/>
      <c r="AC26" s="24"/>
      <c r="AD26" s="24"/>
      <c r="AJ26" s="24"/>
      <c r="AK26" s="24"/>
      <c r="AL26" s="24"/>
      <c r="AM26" s="24"/>
    </row>
    <row r="27" spans="1:39">
      <c r="A27" s="89" t="s">
        <v>103</v>
      </c>
      <c r="B27" s="151">
        <f>0.1</f>
        <v>0.1</v>
      </c>
      <c r="C27" s="227" t="s">
        <v>185</v>
      </c>
      <c r="I27" s="23"/>
      <c r="J27" s="24"/>
      <c r="O27" s="34"/>
      <c r="P27" s="106"/>
      <c r="Q27" s="106"/>
      <c r="R27" s="108"/>
      <c r="S27" s="108"/>
      <c r="T27" s="24"/>
      <c r="U27" s="24"/>
      <c r="V27" s="24"/>
      <c r="W27" s="24"/>
      <c r="Z27" s="24"/>
      <c r="AA27" s="24"/>
      <c r="AB27" s="24"/>
      <c r="AC27" s="24"/>
      <c r="AD27" s="24"/>
      <c r="AJ27" s="24"/>
      <c r="AK27" s="24"/>
      <c r="AL27" s="24"/>
      <c r="AM27" s="24"/>
    </row>
    <row r="28" spans="1:39">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2" thickBot="1">
      <c r="A29" s="153" t="s">
        <v>104</v>
      </c>
      <c r="B29" s="154">
        <f>'15. Non-Equilibr(long)(cycle)'!B29</f>
        <v>-1.2666666666666666E-2</v>
      </c>
      <c r="C29" s="110" t="s">
        <v>146</v>
      </c>
      <c r="I29" s="23"/>
      <c r="O29" s="34"/>
      <c r="P29" s="34"/>
      <c r="Q29" s="34"/>
      <c r="R29" s="34"/>
      <c r="S29" s="34"/>
      <c r="T29" s="24"/>
      <c r="U29" s="24"/>
      <c r="V29" s="24"/>
      <c r="W29" s="24"/>
      <c r="Z29" s="24"/>
      <c r="AA29" s="24"/>
      <c r="AB29" s="24"/>
      <c r="AC29" s="24"/>
      <c r="AD29" s="24"/>
      <c r="AJ29" s="24"/>
      <c r="AK29" s="24"/>
      <c r="AL29" s="24"/>
      <c r="AM29" s="24"/>
    </row>
    <row r="30" spans="1:39">
      <c r="A30" s="204" t="s">
        <v>106</v>
      </c>
      <c r="B30" s="205">
        <f>10</f>
        <v>10</v>
      </c>
      <c r="I30" s="23"/>
      <c r="O30" s="34"/>
      <c r="P30" s="34"/>
      <c r="Q30" s="34"/>
      <c r="R30" s="34"/>
      <c r="S30" s="34"/>
      <c r="T30" s="24"/>
      <c r="U30" s="24"/>
      <c r="V30" s="24"/>
      <c r="W30" s="24"/>
      <c r="Z30" s="24"/>
      <c r="AA30" s="24"/>
      <c r="AB30" s="24"/>
      <c r="AC30" s="24"/>
      <c r="AD30" s="24"/>
      <c r="AJ30" s="24"/>
      <c r="AK30" s="24"/>
      <c r="AL30" s="24"/>
      <c r="AM30" s="24"/>
    </row>
    <row r="31" spans="1:39">
      <c r="A31" s="91" t="s">
        <v>128</v>
      </c>
      <c r="B31" s="22">
        <v>0</v>
      </c>
      <c r="C31" s="22">
        <v>1</v>
      </c>
      <c r="D31" s="22">
        <v>2</v>
      </c>
      <c r="E31" s="22">
        <v>3</v>
      </c>
      <c r="F31" s="22">
        <v>4</v>
      </c>
      <c r="G31" s="22">
        <v>5</v>
      </c>
      <c r="H31" s="22">
        <v>6</v>
      </c>
      <c r="I31" s="24">
        <v>7</v>
      </c>
      <c r="J31" s="22">
        <v>8</v>
      </c>
      <c r="K31" s="22">
        <v>9</v>
      </c>
      <c r="L31" s="22">
        <v>10</v>
      </c>
      <c r="M31" s="22">
        <v>11</v>
      </c>
      <c r="N31" s="37"/>
      <c r="P31" s="22"/>
      <c r="T31" s="24"/>
      <c r="U31" s="24"/>
      <c r="V31" s="24"/>
      <c r="W31" s="24"/>
      <c r="Z31" s="24"/>
      <c r="AA31" s="24"/>
      <c r="AB31" s="24"/>
      <c r="AC31" s="24"/>
      <c r="AD31" s="24"/>
      <c r="AE31" s="37"/>
      <c r="AF31" s="37"/>
      <c r="AG31" s="37"/>
      <c r="AH31" s="37"/>
      <c r="AI31" s="37"/>
      <c r="AJ31" s="24"/>
      <c r="AK31" s="24"/>
      <c r="AL31" s="24"/>
      <c r="AM31" s="24"/>
    </row>
    <row r="32" spans="1:39">
      <c r="A32" s="89" t="s">
        <v>101</v>
      </c>
      <c r="B32" s="35">
        <f>B4</f>
        <v>0.2</v>
      </c>
      <c r="C32" s="111">
        <f>B5</f>
        <v>0.1</v>
      </c>
      <c r="D32" s="111">
        <f>B6</f>
        <v>0.05</v>
      </c>
      <c r="E32" s="111">
        <f>B7</f>
        <v>0</v>
      </c>
      <c r="F32" s="111">
        <f>B8</f>
        <v>-0.05</v>
      </c>
      <c r="G32" s="111">
        <f>B9</f>
        <v>-0.05</v>
      </c>
      <c r="H32" s="111">
        <f>B10</f>
        <v>0</v>
      </c>
      <c r="I32" s="111">
        <f>B11</f>
        <v>0.05</v>
      </c>
      <c r="J32" s="111">
        <f>B12</f>
        <v>0.08</v>
      </c>
      <c r="K32" s="111">
        <f>B13</f>
        <v>0.1</v>
      </c>
      <c r="L32" s="111">
        <f>B14</f>
        <v>0.08</v>
      </c>
      <c r="M32" s="111">
        <f>B15</f>
        <v>0.08</v>
      </c>
      <c r="N32" s="133"/>
      <c r="P32" s="22"/>
      <c r="T32" s="24"/>
      <c r="U32" s="24"/>
      <c r="V32" s="24"/>
      <c r="W32" s="24"/>
      <c r="Z32" s="24"/>
      <c r="AA32" s="24"/>
      <c r="AB32" s="24"/>
      <c r="AC32" s="24"/>
      <c r="AD32" s="24"/>
      <c r="AE32" s="37"/>
      <c r="AF32" s="37"/>
      <c r="AG32" s="37"/>
      <c r="AH32" s="37"/>
      <c r="AI32" s="37"/>
      <c r="AJ32" s="24"/>
      <c r="AK32" s="24"/>
      <c r="AL32" s="24"/>
      <c r="AM32" s="24"/>
    </row>
    <row r="33" spans="1:43" s="37" customFormat="1">
      <c r="A33" s="116" t="s">
        <v>132</v>
      </c>
      <c r="B33" s="32"/>
      <c r="C33" s="32"/>
      <c r="D33" s="32"/>
      <c r="E33" s="33"/>
      <c r="F33" s="33"/>
      <c r="G33" s="115"/>
      <c r="H33" s="115"/>
      <c r="I33" s="32"/>
      <c r="J33" s="115"/>
      <c r="K33" s="115"/>
      <c r="L33" s="115"/>
      <c r="M33" s="115"/>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120" t="s">
        <v>98</v>
      </c>
      <c r="B34" s="33">
        <f>$B25*$B23</f>
        <v>1.2500000000000001E-2</v>
      </c>
      <c r="C34" s="33">
        <f t="shared" ref="C34:M34" si="8">$B25*$B23</f>
        <v>1.2500000000000001E-2</v>
      </c>
      <c r="D34" s="33">
        <f t="shared" si="8"/>
        <v>1.2500000000000001E-2</v>
      </c>
      <c r="E34" s="33">
        <f t="shared" si="8"/>
        <v>1.2500000000000001E-2</v>
      </c>
      <c r="F34" s="33">
        <f t="shared" si="8"/>
        <v>1.2500000000000001E-2</v>
      </c>
      <c r="G34" s="33">
        <f t="shared" si="8"/>
        <v>1.2500000000000001E-2</v>
      </c>
      <c r="H34" s="33">
        <f t="shared" si="8"/>
        <v>1.2500000000000001E-2</v>
      </c>
      <c r="I34" s="33">
        <f t="shared" si="8"/>
        <v>1.2500000000000001E-2</v>
      </c>
      <c r="J34" s="33">
        <f t="shared" si="8"/>
        <v>1.2500000000000001E-2</v>
      </c>
      <c r="K34" s="33">
        <f t="shared" si="8"/>
        <v>1.2500000000000001E-2</v>
      </c>
      <c r="L34" s="33">
        <f t="shared" si="8"/>
        <v>1.2500000000000001E-2</v>
      </c>
      <c r="M34" s="33">
        <f t="shared" si="8"/>
        <v>1.2500000000000001E-2</v>
      </c>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c r="A35" s="32" t="s">
        <v>77</v>
      </c>
      <c r="B35" s="33">
        <f t="shared" ref="B35:M35" si="9">$B24*$B23</f>
        <v>7.4999999999999997E-3</v>
      </c>
      <c r="C35" s="33">
        <f t="shared" si="9"/>
        <v>7.4999999999999997E-3</v>
      </c>
      <c r="D35" s="33">
        <f t="shared" si="9"/>
        <v>7.4999999999999997E-3</v>
      </c>
      <c r="E35" s="33">
        <f t="shared" si="9"/>
        <v>7.4999999999999997E-3</v>
      </c>
      <c r="F35" s="33">
        <f t="shared" si="9"/>
        <v>7.4999999999999997E-3</v>
      </c>
      <c r="G35" s="33">
        <f t="shared" si="9"/>
        <v>7.4999999999999997E-3</v>
      </c>
      <c r="H35" s="33">
        <f t="shared" si="9"/>
        <v>7.4999999999999997E-3</v>
      </c>
      <c r="I35" s="33">
        <f t="shared" si="9"/>
        <v>7.4999999999999997E-3</v>
      </c>
      <c r="J35" s="33">
        <f t="shared" si="9"/>
        <v>7.4999999999999997E-3</v>
      </c>
      <c r="K35" s="33">
        <f t="shared" si="9"/>
        <v>7.4999999999999997E-3</v>
      </c>
      <c r="L35" s="33">
        <f t="shared" si="9"/>
        <v>7.4999999999999997E-3</v>
      </c>
      <c r="M35" s="33">
        <f t="shared" si="9"/>
        <v>7.4999999999999997E-3</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32" t="s">
        <v>78</v>
      </c>
      <c r="B36" s="33">
        <f t="shared" ref="B36:M36" si="10">B32*$B23</f>
        <v>0.05</v>
      </c>
      <c r="C36" s="33">
        <f t="shared" si="10"/>
        <v>2.5000000000000001E-2</v>
      </c>
      <c r="D36" s="33">
        <f t="shared" si="10"/>
        <v>1.2500000000000001E-2</v>
      </c>
      <c r="E36" s="33">
        <f t="shared" si="10"/>
        <v>0</v>
      </c>
      <c r="F36" s="33">
        <f t="shared" si="10"/>
        <v>-1.2500000000000001E-2</v>
      </c>
      <c r="G36" s="33">
        <f t="shared" si="10"/>
        <v>-1.2500000000000001E-2</v>
      </c>
      <c r="H36" s="33">
        <f t="shared" si="10"/>
        <v>0</v>
      </c>
      <c r="I36" s="33">
        <f t="shared" si="10"/>
        <v>1.2500000000000001E-2</v>
      </c>
      <c r="J36" s="33">
        <f t="shared" si="10"/>
        <v>0.02</v>
      </c>
      <c r="K36" s="33">
        <f t="shared" si="10"/>
        <v>2.5000000000000001E-2</v>
      </c>
      <c r="L36" s="33">
        <f t="shared" si="10"/>
        <v>0.02</v>
      </c>
      <c r="M36" s="33">
        <f t="shared" si="10"/>
        <v>0.02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32" t="s">
        <v>79</v>
      </c>
      <c r="B37" s="33">
        <f t="shared" ref="B37:M37" si="11">$B26*$B23</f>
        <v>1.2500000000000001E-2</v>
      </c>
      <c r="C37" s="33">
        <f t="shared" si="11"/>
        <v>1.2500000000000001E-2</v>
      </c>
      <c r="D37" s="33">
        <f t="shared" si="11"/>
        <v>1.2500000000000001E-2</v>
      </c>
      <c r="E37" s="33">
        <f t="shared" si="11"/>
        <v>1.2500000000000001E-2</v>
      </c>
      <c r="F37" s="33">
        <f t="shared" si="11"/>
        <v>1.2500000000000001E-2</v>
      </c>
      <c r="G37" s="33">
        <f t="shared" si="11"/>
        <v>1.2500000000000001E-2</v>
      </c>
      <c r="H37" s="33">
        <f t="shared" si="11"/>
        <v>1.2500000000000001E-2</v>
      </c>
      <c r="I37" s="33">
        <f t="shared" si="11"/>
        <v>1.2500000000000001E-2</v>
      </c>
      <c r="J37" s="33">
        <f t="shared" si="11"/>
        <v>1.2500000000000001E-2</v>
      </c>
      <c r="K37" s="33">
        <f t="shared" si="11"/>
        <v>1.2500000000000001E-2</v>
      </c>
      <c r="L37" s="33">
        <f t="shared" si="11"/>
        <v>1.2500000000000001E-2</v>
      </c>
      <c r="M37" s="33">
        <f t="shared" si="11"/>
        <v>1.2500000000000001E-2</v>
      </c>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c r="A38" s="32" t="s">
        <v>81</v>
      </c>
      <c r="B38" s="33">
        <f t="shared" ref="B38:M38" si="12">$B27*SQRT($B23)</f>
        <v>0.05</v>
      </c>
      <c r="C38" s="33">
        <f t="shared" si="12"/>
        <v>0.05</v>
      </c>
      <c r="D38" s="33">
        <f t="shared" si="12"/>
        <v>0.05</v>
      </c>
      <c r="E38" s="33">
        <f t="shared" si="12"/>
        <v>0.05</v>
      </c>
      <c r="F38" s="33">
        <f t="shared" si="12"/>
        <v>0.05</v>
      </c>
      <c r="G38" s="33">
        <f t="shared" si="12"/>
        <v>0.05</v>
      </c>
      <c r="H38" s="33">
        <f t="shared" si="12"/>
        <v>0.05</v>
      </c>
      <c r="I38" s="33">
        <f t="shared" si="12"/>
        <v>0.05</v>
      </c>
      <c r="J38" s="33">
        <f t="shared" si="12"/>
        <v>0.05</v>
      </c>
      <c r="K38" s="33">
        <f t="shared" si="12"/>
        <v>0.05</v>
      </c>
      <c r="L38" s="33">
        <f t="shared" si="12"/>
        <v>0.05</v>
      </c>
      <c r="M38" s="33">
        <f t="shared" si="12"/>
        <v>0.05</v>
      </c>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c r="A39" s="32" t="s">
        <v>80</v>
      </c>
      <c r="B39" s="33">
        <f t="shared" ref="B39:M39" si="13">B36-B37</f>
        <v>3.7500000000000006E-2</v>
      </c>
      <c r="C39" s="33">
        <f t="shared" si="13"/>
        <v>1.2500000000000001E-2</v>
      </c>
      <c r="D39" s="33">
        <f t="shared" si="13"/>
        <v>0</v>
      </c>
      <c r="E39" s="33">
        <f t="shared" si="13"/>
        <v>-1.2500000000000001E-2</v>
      </c>
      <c r="F39" s="33">
        <f t="shared" si="13"/>
        <v>-2.5000000000000001E-2</v>
      </c>
      <c r="G39" s="33">
        <f t="shared" si="13"/>
        <v>-2.5000000000000001E-2</v>
      </c>
      <c r="H39" s="33">
        <f t="shared" si="13"/>
        <v>-1.2500000000000001E-2</v>
      </c>
      <c r="I39" s="33">
        <f t="shared" si="13"/>
        <v>0</v>
      </c>
      <c r="J39" s="33">
        <f t="shared" si="13"/>
        <v>7.4999999999999997E-3</v>
      </c>
      <c r="K39" s="33">
        <f t="shared" si="13"/>
        <v>1.2500000000000001E-2</v>
      </c>
      <c r="L39" s="33">
        <f t="shared" si="13"/>
        <v>7.4999999999999997E-3</v>
      </c>
      <c r="M39" s="33">
        <f t="shared" si="13"/>
        <v>7.4999999999999997E-3</v>
      </c>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c r="A40" s="32" t="s">
        <v>82</v>
      </c>
      <c r="B40" s="39">
        <f t="shared" ref="B40:M40" si="14">((1+B36)-1/(1+B38))/((1+B38)-1/(1+B38))</f>
        <v>1</v>
      </c>
      <c r="C40" s="39">
        <f t="shared" si="14"/>
        <v>0.74390243902438913</v>
      </c>
      <c r="D40" s="39">
        <f t="shared" si="14"/>
        <v>0.6158536585365848</v>
      </c>
      <c r="E40" s="39">
        <f t="shared" si="14"/>
        <v>0.48780487804878053</v>
      </c>
      <c r="F40" s="39">
        <f t="shared" si="14"/>
        <v>0.35975609756097626</v>
      </c>
      <c r="G40" s="39">
        <f t="shared" si="14"/>
        <v>0.35975609756097626</v>
      </c>
      <c r="H40" s="39">
        <f t="shared" si="14"/>
        <v>0.48780487804878053</v>
      </c>
      <c r="I40" s="39">
        <f t="shared" si="14"/>
        <v>0.6158536585365848</v>
      </c>
      <c r="J40" s="39">
        <f t="shared" si="14"/>
        <v>0.69268292682926835</v>
      </c>
      <c r="K40" s="39">
        <f t="shared" si="14"/>
        <v>0.74390243902438913</v>
      </c>
      <c r="L40" s="39">
        <f t="shared" si="14"/>
        <v>0.69268292682926835</v>
      </c>
      <c r="M40" s="39">
        <f t="shared" si="14"/>
        <v>0.69268292682926835</v>
      </c>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c r="A41" s="122" t="s">
        <v>83</v>
      </c>
      <c r="B41" s="41">
        <f t="shared" ref="B41:M41" si="15">(1+B38)</f>
        <v>1.05</v>
      </c>
      <c r="C41" s="41">
        <f t="shared" si="15"/>
        <v>1.05</v>
      </c>
      <c r="D41" s="41">
        <f t="shared" si="15"/>
        <v>1.05</v>
      </c>
      <c r="E41" s="41">
        <f t="shared" si="15"/>
        <v>1.05</v>
      </c>
      <c r="F41" s="41">
        <f t="shared" si="15"/>
        <v>1.05</v>
      </c>
      <c r="G41" s="41">
        <f t="shared" si="15"/>
        <v>1.05</v>
      </c>
      <c r="H41" s="41">
        <f t="shared" si="15"/>
        <v>1.05</v>
      </c>
      <c r="I41" s="41">
        <f t="shared" si="15"/>
        <v>1.05</v>
      </c>
      <c r="J41" s="41">
        <f t="shared" si="15"/>
        <v>1.05</v>
      </c>
      <c r="K41" s="41">
        <f t="shared" si="15"/>
        <v>1.05</v>
      </c>
      <c r="L41" s="41">
        <f t="shared" si="15"/>
        <v>1.05</v>
      </c>
      <c r="M41" s="41">
        <f t="shared" si="15"/>
        <v>1.05</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122" t="s">
        <v>84</v>
      </c>
      <c r="B42" s="41">
        <f t="shared" ref="B42:M42" si="16">1/B41</f>
        <v>0.95238095238095233</v>
      </c>
      <c r="C42" s="41">
        <f t="shared" si="16"/>
        <v>0.95238095238095233</v>
      </c>
      <c r="D42" s="41">
        <f t="shared" si="16"/>
        <v>0.95238095238095233</v>
      </c>
      <c r="E42" s="41">
        <f t="shared" si="16"/>
        <v>0.95238095238095233</v>
      </c>
      <c r="F42" s="41">
        <f t="shared" si="16"/>
        <v>0.95238095238095233</v>
      </c>
      <c r="G42" s="41">
        <f t="shared" si="16"/>
        <v>0.95238095238095233</v>
      </c>
      <c r="H42" s="41">
        <f t="shared" si="16"/>
        <v>0.95238095238095233</v>
      </c>
      <c r="I42" s="41">
        <f t="shared" si="16"/>
        <v>0.95238095238095233</v>
      </c>
      <c r="J42" s="41">
        <f t="shared" si="16"/>
        <v>0.95238095238095233</v>
      </c>
      <c r="K42" s="41">
        <f t="shared" si="16"/>
        <v>0.95238095238095233</v>
      </c>
      <c r="L42" s="41">
        <f t="shared" si="16"/>
        <v>0.95238095238095233</v>
      </c>
      <c r="M42" s="41">
        <f t="shared" si="16"/>
        <v>0.95238095238095233</v>
      </c>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123" t="s">
        <v>89</v>
      </c>
      <c r="B43" s="125">
        <f t="shared" ref="B43:M43" si="17">(1+B38)/(1+B37)-1</f>
        <v>3.7037037037037202E-2</v>
      </c>
      <c r="C43" s="125">
        <f t="shared" si="17"/>
        <v>3.7037037037037202E-2</v>
      </c>
      <c r="D43" s="125">
        <f t="shared" si="17"/>
        <v>3.7037037037037202E-2</v>
      </c>
      <c r="E43" s="125">
        <f t="shared" si="17"/>
        <v>3.7037037037037202E-2</v>
      </c>
      <c r="F43" s="125">
        <f t="shared" si="17"/>
        <v>3.7037037037037202E-2</v>
      </c>
      <c r="G43" s="125">
        <f t="shared" si="17"/>
        <v>3.7037037037037202E-2</v>
      </c>
      <c r="H43" s="125">
        <f t="shared" si="17"/>
        <v>3.7037037037037202E-2</v>
      </c>
      <c r="I43" s="125">
        <f t="shared" si="17"/>
        <v>3.7037037037037202E-2</v>
      </c>
      <c r="J43" s="125">
        <f t="shared" si="17"/>
        <v>3.7037037037037202E-2</v>
      </c>
      <c r="K43" s="125">
        <f t="shared" si="17"/>
        <v>3.7037037037037202E-2</v>
      </c>
      <c r="L43" s="125">
        <f t="shared" si="17"/>
        <v>3.7037037037037202E-2</v>
      </c>
      <c r="M43" s="125">
        <f t="shared" si="17"/>
        <v>3.7037037037037202E-2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124" t="s">
        <v>90</v>
      </c>
      <c r="B44" s="125">
        <f t="shared" ref="B44:M44" si="18">1/(1+B38)/(1+B37)-1</f>
        <v>-5.9376837154614948E-2</v>
      </c>
      <c r="C44" s="125">
        <f t="shared" si="18"/>
        <v>-5.9376837154614948E-2</v>
      </c>
      <c r="D44" s="125">
        <f t="shared" si="18"/>
        <v>-5.9376837154614948E-2</v>
      </c>
      <c r="E44" s="125">
        <f t="shared" si="18"/>
        <v>-5.9376837154614948E-2</v>
      </c>
      <c r="F44" s="125">
        <f t="shared" si="18"/>
        <v>-5.9376837154614948E-2</v>
      </c>
      <c r="G44" s="125">
        <f t="shared" si="18"/>
        <v>-5.9376837154614948E-2</v>
      </c>
      <c r="H44" s="125">
        <f t="shared" si="18"/>
        <v>-5.9376837154614948E-2</v>
      </c>
      <c r="I44" s="125">
        <f t="shared" si="18"/>
        <v>-5.9376837154614948E-2</v>
      </c>
      <c r="J44" s="125">
        <f t="shared" si="18"/>
        <v>-5.9376837154614948E-2</v>
      </c>
      <c r="K44" s="125">
        <f t="shared" si="18"/>
        <v>-5.9376837154614948E-2</v>
      </c>
      <c r="L44" s="125">
        <f t="shared" si="18"/>
        <v>-5.9376837154614948E-2</v>
      </c>
      <c r="M44" s="125">
        <f t="shared" si="18"/>
        <v>-5.9376837154614948E-2</v>
      </c>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94" t="s">
        <v>99</v>
      </c>
      <c r="B45" s="126">
        <f t="shared" ref="B45:M45" si="19">(B43-$B29)*$B28</f>
        <v>4.9703703703703868</v>
      </c>
      <c r="C45" s="126">
        <f t="shared" si="19"/>
        <v>4.9703703703703868</v>
      </c>
      <c r="D45" s="126">
        <f t="shared" si="19"/>
        <v>4.9703703703703868</v>
      </c>
      <c r="E45" s="126">
        <f t="shared" si="19"/>
        <v>4.9703703703703868</v>
      </c>
      <c r="F45" s="126">
        <f t="shared" si="19"/>
        <v>4.9703703703703868</v>
      </c>
      <c r="G45" s="126">
        <f t="shared" si="19"/>
        <v>4.9703703703703868</v>
      </c>
      <c r="H45" s="126">
        <f t="shared" si="19"/>
        <v>4.9703703703703868</v>
      </c>
      <c r="I45" s="126">
        <f t="shared" si="19"/>
        <v>4.9703703703703868</v>
      </c>
      <c r="J45" s="126">
        <f t="shared" si="19"/>
        <v>4.9703703703703868</v>
      </c>
      <c r="K45" s="126">
        <f t="shared" si="19"/>
        <v>4.9703703703703868</v>
      </c>
      <c r="L45" s="126">
        <f t="shared" si="19"/>
        <v>4.9703703703703868</v>
      </c>
      <c r="M45" s="126">
        <f t="shared" si="19"/>
        <v>4.9703703703703868</v>
      </c>
      <c r="N45" s="136"/>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c r="A46" s="121" t="s">
        <v>100</v>
      </c>
      <c r="B46" s="127">
        <f t="shared" ref="B46:M46" si="20">(B44-$B29)*$B28</f>
        <v>-4.6710170487948277</v>
      </c>
      <c r="C46" s="127">
        <f t="shared" si="20"/>
        <v>-4.6710170487948277</v>
      </c>
      <c r="D46" s="127">
        <f t="shared" si="20"/>
        <v>-4.6710170487948277</v>
      </c>
      <c r="E46" s="127">
        <f t="shared" si="20"/>
        <v>-4.6710170487948277</v>
      </c>
      <c r="F46" s="127">
        <f t="shared" si="20"/>
        <v>-4.6710170487948277</v>
      </c>
      <c r="G46" s="127">
        <f t="shared" si="20"/>
        <v>-4.6710170487948277</v>
      </c>
      <c r="H46" s="127">
        <f t="shared" si="20"/>
        <v>-4.6710170487948277</v>
      </c>
      <c r="I46" s="127">
        <f t="shared" si="20"/>
        <v>-4.6710170487948277</v>
      </c>
      <c r="J46" s="127">
        <f t="shared" si="20"/>
        <v>-4.6710170487948277</v>
      </c>
      <c r="K46" s="127">
        <f t="shared" si="20"/>
        <v>-4.6710170487948277</v>
      </c>
      <c r="L46" s="127">
        <f t="shared" si="20"/>
        <v>-4.6710170487948277</v>
      </c>
      <c r="M46" s="127">
        <f t="shared" si="20"/>
        <v>-4.6710170487948277</v>
      </c>
      <c r="N46" s="137"/>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c r="A47" s="60" t="s">
        <v>128</v>
      </c>
      <c r="B47" s="44">
        <v>0</v>
      </c>
      <c r="C47" s="44">
        <v>1</v>
      </c>
      <c r="D47" s="44">
        <v>2</v>
      </c>
      <c r="E47" s="44">
        <v>3</v>
      </c>
      <c r="F47" s="44">
        <v>4</v>
      </c>
      <c r="G47" s="44">
        <v>5</v>
      </c>
      <c r="H47" s="44">
        <v>6</v>
      </c>
      <c r="I47" s="44">
        <v>7</v>
      </c>
      <c r="J47" s="44">
        <v>8</v>
      </c>
      <c r="K47" s="44">
        <v>9</v>
      </c>
      <c r="L47" s="44">
        <v>10</v>
      </c>
      <c r="M47" s="44">
        <v>11</v>
      </c>
      <c r="N47" s="44">
        <v>12</v>
      </c>
      <c r="O47" s="44"/>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c r="B48" s="45" t="s">
        <v>97</v>
      </c>
      <c r="C48" s="73">
        <f>(B39-$B29-$B30/10000)*$B28</f>
        <v>4.916666666666667</v>
      </c>
      <c r="D48" s="73">
        <f t="shared" ref="D48:N48" si="21">(C39-$B29-$B30/10000)*$B28</f>
        <v>2.4166666666666665</v>
      </c>
      <c r="E48" s="73">
        <f t="shared" si="21"/>
        <v>1.1666666666666665</v>
      </c>
      <c r="F48" s="73">
        <f t="shared" si="21"/>
        <v>-8.333333333333344E-2</v>
      </c>
      <c r="G48" s="73">
        <f t="shared" si="21"/>
        <v>-1.3333333333333335</v>
      </c>
      <c r="H48" s="73">
        <f t="shared" si="21"/>
        <v>-1.3333333333333335</v>
      </c>
      <c r="I48" s="73">
        <f t="shared" si="21"/>
        <v>-8.333333333333344E-2</v>
      </c>
      <c r="J48" s="73">
        <f t="shared" si="21"/>
        <v>1.1666666666666665</v>
      </c>
      <c r="K48" s="73">
        <f t="shared" si="21"/>
        <v>1.9166666666666665</v>
      </c>
      <c r="L48" s="73">
        <f t="shared" si="21"/>
        <v>2.4166666666666665</v>
      </c>
      <c r="M48" s="73">
        <f t="shared" si="21"/>
        <v>1.9166666666666665</v>
      </c>
      <c r="N48" s="73">
        <f t="shared" si="21"/>
        <v>1.9166666666666665</v>
      </c>
      <c r="O48" s="47"/>
      <c r="Q48" s="24"/>
      <c r="W48" s="34"/>
      <c r="X48" s="34"/>
      <c r="Y48" s="34"/>
      <c r="Z48" s="34"/>
      <c r="AA48" s="34"/>
      <c r="AB48" s="34"/>
      <c r="AC48" s="128"/>
      <c r="AD48" s="129"/>
      <c r="AE48" s="129"/>
      <c r="AF48" s="129"/>
      <c r="AG48" s="129"/>
      <c r="AH48" s="129"/>
      <c r="AI48" s="129"/>
      <c r="AJ48" s="129"/>
      <c r="AK48" s="129"/>
      <c r="AL48" s="129"/>
      <c r="AM48" s="129"/>
      <c r="AN48" s="129"/>
      <c r="AO48" s="129"/>
      <c r="AP48" s="129"/>
      <c r="AQ48" s="34"/>
    </row>
    <row r="49" spans="1:53">
      <c r="A49" s="90" t="s">
        <v>92</v>
      </c>
      <c r="B49" s="48"/>
      <c r="C49" s="49"/>
      <c r="D49" s="49"/>
      <c r="E49" s="49"/>
      <c r="F49" s="49"/>
      <c r="G49" s="49"/>
      <c r="H49" s="49"/>
      <c r="I49" s="49"/>
      <c r="J49" s="49"/>
      <c r="K49" s="49"/>
      <c r="L49" s="49"/>
      <c r="M49" s="49"/>
      <c r="N49" s="50"/>
      <c r="O49" s="47"/>
      <c r="Q49" s="24"/>
      <c r="W49" s="24"/>
      <c r="X49" s="24"/>
      <c r="Y49" s="24"/>
      <c r="Z49" s="24"/>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c r="A50" s="51"/>
      <c r="B50" s="52" t="s">
        <v>93</v>
      </c>
      <c r="C50" s="53"/>
      <c r="D50" s="53"/>
      <c r="E50" s="53"/>
      <c r="F50" s="53"/>
      <c r="G50" s="53"/>
      <c r="H50" s="53"/>
      <c r="I50" s="53"/>
      <c r="J50" s="53"/>
      <c r="K50" s="53"/>
      <c r="L50" s="53"/>
      <c r="M50" s="53"/>
      <c r="N50" s="54"/>
      <c r="O50" s="47"/>
      <c r="Q50" s="24"/>
      <c r="W50" s="24"/>
      <c r="X50" s="30"/>
      <c r="Y50" s="160"/>
      <c r="Z50" s="23"/>
      <c r="AA50" s="156"/>
      <c r="AB50" s="157"/>
      <c r="AC50" s="158"/>
      <c r="AD50" s="159"/>
      <c r="AE50" s="159"/>
      <c r="AF50" s="159"/>
      <c r="AG50" s="159"/>
      <c r="AH50" s="159"/>
      <c r="AI50" s="159"/>
      <c r="AJ50" s="159"/>
      <c r="AK50" s="159"/>
      <c r="AL50" s="159"/>
      <c r="AM50" s="159"/>
      <c r="AN50" s="159"/>
      <c r="AO50" s="159"/>
      <c r="AP50" s="159"/>
      <c r="AQ50" s="24"/>
      <c r="AR50" s="24"/>
      <c r="AS50" s="24"/>
      <c r="AT50" s="24"/>
      <c r="AU50" s="24"/>
      <c r="AV50" s="24"/>
      <c r="AW50" s="24"/>
      <c r="AX50" s="24"/>
      <c r="AY50" s="24"/>
      <c r="AZ50" s="24"/>
      <c r="BA50" s="24"/>
    </row>
    <row r="51" spans="1:53" s="60" customFormat="1">
      <c r="A51" s="55" t="s">
        <v>86</v>
      </c>
      <c r="B51" s="56">
        <f t="shared" ref="B51:M51" si="22">B47</f>
        <v>0</v>
      </c>
      <c r="C51" s="56">
        <f t="shared" si="22"/>
        <v>1</v>
      </c>
      <c r="D51" s="56">
        <f t="shared" si="22"/>
        <v>2</v>
      </c>
      <c r="E51" s="56">
        <f t="shared" si="22"/>
        <v>3</v>
      </c>
      <c r="F51" s="56">
        <f t="shared" si="22"/>
        <v>4</v>
      </c>
      <c r="G51" s="56">
        <f t="shared" si="22"/>
        <v>5</v>
      </c>
      <c r="H51" s="56">
        <f t="shared" si="22"/>
        <v>6</v>
      </c>
      <c r="I51" s="56">
        <f t="shared" si="22"/>
        <v>7</v>
      </c>
      <c r="J51" s="56">
        <f t="shared" si="22"/>
        <v>8</v>
      </c>
      <c r="K51" s="56">
        <f t="shared" si="22"/>
        <v>9</v>
      </c>
      <c r="L51" s="56">
        <f t="shared" si="22"/>
        <v>10</v>
      </c>
      <c r="M51" s="56">
        <f t="shared" si="22"/>
        <v>11</v>
      </c>
      <c r="N51" s="57" t="s">
        <v>87</v>
      </c>
      <c r="O51" s="58"/>
      <c r="P51" s="59"/>
      <c r="Q51" s="59"/>
      <c r="W51" s="34"/>
      <c r="X51" s="34"/>
      <c r="Y51" s="24"/>
      <c r="Z51" s="24"/>
      <c r="AA51" s="156"/>
      <c r="AB51" s="157"/>
      <c r="AC51" s="158"/>
      <c r="AD51" s="159"/>
      <c r="AE51" s="159"/>
      <c r="AF51" s="159"/>
      <c r="AG51" s="159"/>
      <c r="AH51" s="159"/>
      <c r="AI51" s="159"/>
      <c r="AJ51" s="159"/>
      <c r="AK51" s="159"/>
      <c r="AL51" s="159"/>
      <c r="AM51" s="159"/>
      <c r="AN51" s="159"/>
      <c r="AO51" s="159"/>
      <c r="AP51" s="159"/>
      <c r="AQ51" s="59"/>
      <c r="AR51" s="59"/>
      <c r="AS51" s="59"/>
      <c r="AT51" s="59"/>
      <c r="AU51" s="59"/>
      <c r="AV51" s="59"/>
      <c r="AW51" s="59"/>
      <c r="AX51" s="59"/>
      <c r="AY51" s="59"/>
      <c r="AZ51" s="59"/>
      <c r="BA51" s="59"/>
    </row>
    <row r="52" spans="1:53">
      <c r="A52" s="61" t="s">
        <v>88</v>
      </c>
      <c r="B52" s="32"/>
      <c r="C52" s="52"/>
      <c r="D52" s="52"/>
      <c r="E52" s="52"/>
      <c r="F52" s="52"/>
      <c r="G52" s="52"/>
      <c r="H52" s="52"/>
      <c r="I52" s="52"/>
      <c r="J52" s="52"/>
      <c r="K52" s="52"/>
      <c r="L52" s="52"/>
      <c r="M52" s="52"/>
      <c r="N52" s="62"/>
      <c r="O52" s="44"/>
      <c r="Q52" s="23"/>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c r="A53" s="61">
        <v>0</v>
      </c>
      <c r="B53" s="63">
        <f>B28</f>
        <v>100</v>
      </c>
      <c r="C53" s="63">
        <f t="shared" ref="C53:N53" si="23">(1+B$38)/((1+B$36)/(1+B$39))*B53</f>
        <v>103.75000000000001</v>
      </c>
      <c r="D53" s="63">
        <f t="shared" si="23"/>
        <v>107.60899390243902</v>
      </c>
      <c r="E53" s="63">
        <f t="shared" si="23"/>
        <v>111.59451219512196</v>
      </c>
      <c r="F53" s="63">
        <f t="shared" si="23"/>
        <v>115.70955983231711</v>
      </c>
      <c r="G53" s="63">
        <f t="shared" si="23"/>
        <v>119.95712595274394</v>
      </c>
      <c r="H53" s="63">
        <f t="shared" si="23"/>
        <v>124.36061538645225</v>
      </c>
      <c r="I53" s="63">
        <f t="shared" si="23"/>
        <v>128.9464130788277</v>
      </c>
      <c r="J53" s="63">
        <f t="shared" si="23"/>
        <v>133.72220615582134</v>
      </c>
      <c r="K53" s="63">
        <f t="shared" si="23"/>
        <v>138.68762631087205</v>
      </c>
      <c r="L53" s="63">
        <f t="shared" si="23"/>
        <v>143.84612948463007</v>
      </c>
      <c r="M53" s="63">
        <f t="shared" si="23"/>
        <v>149.18747473387552</v>
      </c>
      <c r="N53" s="63">
        <f t="shared" si="23"/>
        <v>154.72715670009663</v>
      </c>
      <c r="O53" s="65"/>
      <c r="P53" s="66"/>
      <c r="W53" s="34"/>
      <c r="X53" s="34"/>
      <c r="Y53" s="24"/>
      <c r="Z53" s="24"/>
      <c r="AA53" s="156"/>
      <c r="AB53" s="157"/>
      <c r="AC53" s="158"/>
      <c r="AD53" s="159"/>
      <c r="AE53" s="159"/>
      <c r="AF53" s="159"/>
      <c r="AG53" s="159"/>
      <c r="AH53" s="159"/>
      <c r="AI53" s="159"/>
      <c r="AJ53" s="159"/>
      <c r="AK53" s="159"/>
      <c r="AL53" s="159"/>
      <c r="AM53" s="159"/>
      <c r="AN53" s="159"/>
      <c r="AO53" s="159"/>
      <c r="AP53" s="159"/>
      <c r="AQ53" s="24"/>
      <c r="AR53" s="24"/>
      <c r="AS53" s="24"/>
      <c r="AT53" s="24"/>
      <c r="AU53" s="24"/>
      <c r="AV53" s="24"/>
      <c r="AW53" s="24"/>
      <c r="AX53" s="24"/>
      <c r="AY53" s="24"/>
      <c r="AZ53" s="24"/>
      <c r="BA53" s="24"/>
    </row>
    <row r="54" spans="1:53">
      <c r="A54" s="61">
        <f t="shared" ref="A54:A65" si="24">1+A53</f>
        <v>1</v>
      </c>
      <c r="B54" s="63"/>
      <c r="C54" s="63">
        <f t="shared" ref="C54:N54" si="25">1/(1+B$38)/((1+B$36)/(1+B$39))*B53</f>
        <v>94.104308390022666</v>
      </c>
      <c r="D54" s="63">
        <f t="shared" si="25"/>
        <v>97.604529616724747</v>
      </c>
      <c r="E54" s="63">
        <f t="shared" si="25"/>
        <v>101.21951219512195</v>
      </c>
      <c r="F54" s="63">
        <f t="shared" si="25"/>
        <v>104.9519817073171</v>
      </c>
      <c r="G54" s="63">
        <f t="shared" si="25"/>
        <v>108.80464939024391</v>
      </c>
      <c r="H54" s="63">
        <f t="shared" si="25"/>
        <v>112.79874411469589</v>
      </c>
      <c r="I54" s="63">
        <f t="shared" si="25"/>
        <v>116.95819780392534</v>
      </c>
      <c r="J54" s="63">
        <f t="shared" si="25"/>
        <v>121.28998290777444</v>
      </c>
      <c r="K54" s="63">
        <f t="shared" si="25"/>
        <v>125.7937653613352</v>
      </c>
      <c r="L54" s="63">
        <f t="shared" si="25"/>
        <v>130.47267980465313</v>
      </c>
      <c r="M54" s="63">
        <f t="shared" si="25"/>
        <v>135.31743740034062</v>
      </c>
      <c r="N54" s="63">
        <f t="shared" si="25"/>
        <v>140.34209224498559</v>
      </c>
      <c r="O54" s="65"/>
      <c r="P54" s="66"/>
      <c r="W54" s="34"/>
      <c r="X54" s="34"/>
      <c r="Y54" s="24"/>
      <c r="Z54" s="24"/>
      <c r="AA54" s="156"/>
      <c r="AB54" s="157"/>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row>
    <row r="55" spans="1:53">
      <c r="A55" s="61">
        <f t="shared" si="24"/>
        <v>2</v>
      </c>
      <c r="B55" s="63"/>
      <c r="C55" s="63"/>
      <c r="D55" s="63">
        <f t="shared" ref="D55:N55" si="26">1/(1+C$38)/((1+C$36)/(1+C$39))*C54</f>
        <v>88.530185593401114</v>
      </c>
      <c r="E55" s="63">
        <f t="shared" si="26"/>
        <v>91.809081356119691</v>
      </c>
      <c r="F55" s="63">
        <f t="shared" si="26"/>
        <v>95.194541231126607</v>
      </c>
      <c r="G55" s="63">
        <f t="shared" si="26"/>
        <v>98.689024390243901</v>
      </c>
      <c r="H55" s="63">
        <f t="shared" si="26"/>
        <v>102.31178604507562</v>
      </c>
      <c r="I55" s="63">
        <f t="shared" si="26"/>
        <v>106.08453315548782</v>
      </c>
      <c r="J55" s="63">
        <f t="shared" si="26"/>
        <v>110.01358993902443</v>
      </c>
      <c r="K55" s="63">
        <f t="shared" si="26"/>
        <v>114.09865338896616</v>
      </c>
      <c r="L55" s="63">
        <f t="shared" si="26"/>
        <v>118.34256671623868</v>
      </c>
      <c r="M55" s="63">
        <f t="shared" si="26"/>
        <v>122.73690467151076</v>
      </c>
      <c r="N55" s="63">
        <f t="shared" si="26"/>
        <v>127.29441473468084</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c r="A56" s="61">
        <f t="shared" si="24"/>
        <v>3</v>
      </c>
      <c r="B56" s="63"/>
      <c r="C56" s="63"/>
      <c r="D56" s="63"/>
      <c r="E56" s="63">
        <f t="shared" ref="E56:N56" si="27">1/(1+D$38)/((1+D$36)/(1+D$39))*D55</f>
        <v>83.273543180153894</v>
      </c>
      <c r="F56" s="63">
        <f t="shared" si="27"/>
        <v>86.344255084922096</v>
      </c>
      <c r="G56" s="63">
        <f t="shared" si="27"/>
        <v>89.513854322216673</v>
      </c>
      <c r="H56" s="63">
        <f t="shared" si="27"/>
        <v>92.799805936576519</v>
      </c>
      <c r="I56" s="63">
        <f t="shared" si="27"/>
        <v>96.221798780487802</v>
      </c>
      <c r="J56" s="63">
        <f t="shared" si="27"/>
        <v>99.785569105691067</v>
      </c>
      <c r="K56" s="63">
        <f t="shared" si="27"/>
        <v>103.49084207615977</v>
      </c>
      <c r="L56" s="63">
        <f t="shared" si="27"/>
        <v>107.34019656801694</v>
      </c>
      <c r="M56" s="63">
        <f t="shared" si="27"/>
        <v>111.3259906317558</v>
      </c>
      <c r="N56" s="63">
        <f t="shared" si="27"/>
        <v>115.45978660742026</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c r="A57" s="61">
        <f t="shared" si="24"/>
        <v>4</v>
      </c>
      <c r="B57" s="52"/>
      <c r="C57" s="52"/>
      <c r="D57" s="63"/>
      <c r="E57" s="63"/>
      <c r="F57" s="63">
        <f t="shared" ref="F57:N57" si="28">1/(1+E$38)/((1+E$36)/(1+E$39))*E56</f>
        <v>78.316784657525687</v>
      </c>
      <c r="G57" s="63">
        <f t="shared" si="28"/>
        <v>81.191704600650056</v>
      </c>
      <c r="H57" s="63">
        <f t="shared" si="28"/>
        <v>84.172159579661226</v>
      </c>
      <c r="I57" s="63">
        <f t="shared" si="28"/>
        <v>87.276007964161252</v>
      </c>
      <c r="J57" s="63">
        <f t="shared" si="28"/>
        <v>90.508452703574648</v>
      </c>
      <c r="K57" s="63">
        <f t="shared" si="28"/>
        <v>93.869244513523569</v>
      </c>
      <c r="L57" s="63">
        <f t="shared" si="28"/>
        <v>97.360722510672943</v>
      </c>
      <c r="M57" s="63">
        <f t="shared" si="28"/>
        <v>100.97595522154721</v>
      </c>
      <c r="N57" s="63">
        <f t="shared" si="28"/>
        <v>104.72543002940613</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c r="A58" s="61">
        <f t="shared" si="24"/>
        <v>5</v>
      </c>
      <c r="B58" s="63"/>
      <c r="C58" s="63"/>
      <c r="D58" s="63"/>
      <c r="E58" s="63"/>
      <c r="F58" s="63"/>
      <c r="G58" s="63">
        <f t="shared" ref="G58:N58" si="29">1/(1+F$38)/((1+F$36)/(1+F$39))*F57</f>
        <v>73.643269479047646</v>
      </c>
      <c r="H58" s="63">
        <f t="shared" si="29"/>
        <v>76.346630004227876</v>
      </c>
      <c r="I58" s="63">
        <f t="shared" si="29"/>
        <v>79.161911985633779</v>
      </c>
      <c r="J58" s="63">
        <f t="shared" si="29"/>
        <v>82.093834651768375</v>
      </c>
      <c r="K58" s="63">
        <f t="shared" si="29"/>
        <v>85.14217189435243</v>
      </c>
      <c r="L58" s="63">
        <f t="shared" si="29"/>
        <v>88.309045361154574</v>
      </c>
      <c r="M58" s="63">
        <f t="shared" si="29"/>
        <v>91.588168001403346</v>
      </c>
      <c r="N58" s="63">
        <f t="shared" si="29"/>
        <v>94.989052180867233</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c r="A59" s="61">
        <f t="shared" si="24"/>
        <v>6</v>
      </c>
      <c r="B59" s="63"/>
      <c r="C59" s="67"/>
      <c r="D59" s="63"/>
      <c r="E59" s="63"/>
      <c r="F59" s="63"/>
      <c r="G59" s="63"/>
      <c r="H59" s="63">
        <f t="shared" ref="H59:N59" si="30">1/(1+G$38)/((1+G$36)/(1+G$39))*G58</f>
        <v>69.248643994764493</v>
      </c>
      <c r="I59" s="63">
        <f t="shared" si="30"/>
        <v>71.802187742071467</v>
      </c>
      <c r="J59" s="63">
        <f t="shared" si="30"/>
        <v>74.46152802881484</v>
      </c>
      <c r="K59" s="63">
        <f t="shared" si="30"/>
        <v>77.226459768120108</v>
      </c>
      <c r="L59" s="63">
        <f t="shared" si="30"/>
        <v>80.098907357056291</v>
      </c>
      <c r="M59" s="63">
        <f t="shared" si="30"/>
        <v>83.073168255241114</v>
      </c>
      <c r="N59" s="63">
        <f t="shared" si="30"/>
        <v>86.157870458836484</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c r="A60" s="61">
        <f t="shared" si="24"/>
        <v>7</v>
      </c>
      <c r="B60" s="63"/>
      <c r="C60" s="63"/>
      <c r="D60" s="63"/>
      <c r="E60" s="63"/>
      <c r="F60" s="63"/>
      <c r="G60" s="63"/>
      <c r="H60" s="63"/>
      <c r="I60" s="63">
        <f t="shared" ref="I60:N60" si="31">1/(1+H$38)/((1+H$36)/(1+H$39))*H59</f>
        <v>65.126700899838042</v>
      </c>
      <c r="J60" s="63">
        <f t="shared" si="31"/>
        <v>67.538800933165405</v>
      </c>
      <c r="K60" s="63">
        <f t="shared" si="31"/>
        <v>70.046675526639547</v>
      </c>
      <c r="L60" s="63">
        <f t="shared" si="31"/>
        <v>72.652070165130411</v>
      </c>
      <c r="M60" s="63">
        <f t="shared" si="31"/>
        <v>75.349812476409156</v>
      </c>
      <c r="N60" s="63">
        <f t="shared" si="31"/>
        <v>78.14772830733466</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c r="A61" s="61">
        <f t="shared" si="24"/>
        <v>8</v>
      </c>
      <c r="B61" s="63"/>
      <c r="C61" s="67"/>
      <c r="D61" s="63"/>
      <c r="E61" s="63"/>
      <c r="F61" s="63"/>
      <c r="G61" s="63"/>
      <c r="H61" s="63"/>
      <c r="I61" s="63"/>
      <c r="J61" s="63">
        <f>1/(1+I$38)/((1+I$36)/(1+I$39))*I60</f>
        <v>61.259683386091041</v>
      </c>
      <c r="K61" s="63">
        <f>1/(1+J$38)/((1+J$36)/(1+J$39))*J60</f>
        <v>63.534399570648127</v>
      </c>
      <c r="L61" s="63">
        <f>1/(1+K$38)/((1+K$36)/(1+K$39))*K60</f>
        <v>65.897569310775879</v>
      </c>
      <c r="M61" s="63">
        <f>1/(1+L$38)/((1+L$36)/(1+L$39))*L60</f>
        <v>68.344501112389253</v>
      </c>
      <c r="N61" s="63">
        <f>1/(1+M$38)/((1+M$36)/(1+M$39))*M60</f>
        <v>70.882293249283123</v>
      </c>
      <c r="O61" s="65"/>
      <c r="P61" s="66"/>
      <c r="W61" s="34"/>
      <c r="X61" s="34"/>
      <c r="Y61" s="24"/>
      <c r="Z61" s="24"/>
      <c r="AA61" s="156"/>
      <c r="AB61" s="157"/>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c r="A62" s="61">
        <f t="shared" si="24"/>
        <v>9</v>
      </c>
      <c r="B62" s="63"/>
      <c r="C62" s="63"/>
      <c r="D62" s="63"/>
      <c r="E62" s="63"/>
      <c r="F62" s="63"/>
      <c r="G62" s="63"/>
      <c r="H62" s="63"/>
      <c r="I62" s="63"/>
      <c r="J62" s="63"/>
      <c r="K62" s="63">
        <f>1/(1+J$38)/((1+J$36)/(1+J$39))*J61</f>
        <v>57.627573306710289</v>
      </c>
      <c r="L62" s="63">
        <f>1/(1+K$38)/((1+K$36)/(1+K$39))*K61</f>
        <v>59.771037923606244</v>
      </c>
      <c r="M62" s="63">
        <f>1/(1+L$38)/((1+L$36)/(1+L$39))*L61</f>
        <v>61.990477199446026</v>
      </c>
      <c r="N62" s="63">
        <f>1/(1+M$38)/((1+M$36)/(1+M$39))*M61</f>
        <v>64.292329477807812</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c r="A63" s="61">
        <f t="shared" si="24"/>
        <v>10</v>
      </c>
      <c r="B63" s="63"/>
      <c r="C63" s="67"/>
      <c r="D63" s="63"/>
      <c r="E63" s="63"/>
      <c r="F63" s="63"/>
      <c r="G63" s="63"/>
      <c r="H63" s="63"/>
      <c r="I63" s="63"/>
      <c r="J63" s="63"/>
      <c r="K63" s="63"/>
      <c r="L63" s="63">
        <f>1/(1+K$38)/((1+K$36)/(1+K$39))*K62</f>
        <v>54.214093354744868</v>
      </c>
      <c r="M63" s="63">
        <f>1/(1+L$38)/((1+L$36)/(1+L$39))*L62</f>
        <v>56.22719020357917</v>
      </c>
      <c r="N63" s="63">
        <f>1/(1+M$38)/((1+M$36)/(1+M$39))*M62</f>
        <v>58.315038075109122</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c r="A64" s="61">
        <f t="shared" si="24"/>
        <v>11</v>
      </c>
      <c r="B64" s="63"/>
      <c r="C64" s="67"/>
      <c r="D64" s="53"/>
      <c r="E64" s="53"/>
      <c r="F64" s="63"/>
      <c r="G64" s="63"/>
      <c r="H64" s="63"/>
      <c r="I64" s="63"/>
      <c r="J64" s="63"/>
      <c r="K64" s="63"/>
      <c r="L64" s="63"/>
      <c r="M64" s="63">
        <f>1/(1+L$38)/((1+L$36)/(1+L$39))*L63</f>
        <v>50.99971900551396</v>
      </c>
      <c r="N64" s="63">
        <f>1/(1+M$38)/((1+M$36)/(1+M$39))*M63</f>
        <v>52.893458571527553</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c r="A65" s="68">
        <f t="shared" si="24"/>
        <v>12</v>
      </c>
      <c r="B65" s="69"/>
      <c r="C65" s="69"/>
      <c r="D65" s="69"/>
      <c r="E65" s="70"/>
      <c r="F65" s="70"/>
      <c r="G65" s="69"/>
      <c r="H65" s="69"/>
      <c r="I65" s="69"/>
      <c r="J65" s="69"/>
      <c r="K65" s="69"/>
      <c r="L65" s="69"/>
      <c r="M65" s="69"/>
      <c r="N65" s="63">
        <f>1/(1+M$38)/((1+M$36)/(1+M$39))*M64</f>
        <v>47.97592614197508</v>
      </c>
      <c r="O65" s="65"/>
      <c r="P65" s="66"/>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c r="A66" s="72"/>
      <c r="B66" s="73"/>
      <c r="C66" s="73"/>
      <c r="D66" s="74"/>
      <c r="P66" s="66"/>
      <c r="Q66" s="3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c r="A67" s="90" t="s">
        <v>105</v>
      </c>
      <c r="B67" s="48"/>
      <c r="C67" s="49"/>
      <c r="D67" s="49"/>
      <c r="E67" s="49"/>
      <c r="F67" s="49"/>
      <c r="G67" s="49"/>
      <c r="H67" s="49"/>
      <c r="I67" s="49"/>
      <c r="J67" s="49"/>
      <c r="K67" s="49"/>
      <c r="L67" s="49"/>
      <c r="M67" s="49"/>
      <c r="N67" s="50"/>
      <c r="O67" s="44"/>
      <c r="W67" s="34"/>
      <c r="X67" s="34"/>
      <c r="Y67" s="24"/>
      <c r="Z67" s="24"/>
      <c r="AA67" s="24"/>
      <c r="AB67" s="24"/>
      <c r="AC67" s="24"/>
      <c r="AD67" s="38"/>
      <c r="AE67" s="38"/>
      <c r="AF67" s="38"/>
      <c r="AG67" s="38"/>
      <c r="AH67" s="38"/>
      <c r="AI67" s="38"/>
      <c r="AJ67" s="38"/>
      <c r="AK67" s="38"/>
      <c r="AL67" s="38"/>
      <c r="AM67" s="38"/>
      <c r="AN67" s="38"/>
      <c r="AO67" s="38"/>
      <c r="AP67" s="38"/>
      <c r="AQ67" s="24"/>
      <c r="AR67" s="24"/>
      <c r="AS67" s="24"/>
      <c r="AT67" s="24"/>
      <c r="AU67" s="24"/>
      <c r="AV67" s="24"/>
      <c r="AW67" s="24"/>
      <c r="AX67" s="24"/>
      <c r="AY67" s="24"/>
      <c r="AZ67" s="24"/>
      <c r="BA67" s="24"/>
    </row>
    <row r="68" spans="1:53">
      <c r="A68" s="161"/>
      <c r="B68" s="52" t="s">
        <v>94</v>
      </c>
      <c r="C68" s="53"/>
      <c r="D68" s="53"/>
      <c r="E68" s="53"/>
      <c r="F68" s="53"/>
      <c r="G68" s="53"/>
      <c r="H68" s="53"/>
      <c r="I68" s="53"/>
      <c r="J68" s="53"/>
      <c r="K68" s="53"/>
      <c r="L68" s="53"/>
      <c r="M68" s="53"/>
      <c r="N68" s="54"/>
      <c r="O68" s="44"/>
      <c r="W68" s="34"/>
      <c r="X68" s="34"/>
      <c r="Y68" s="24"/>
      <c r="Z68" s="24"/>
      <c r="AA68" s="24"/>
      <c r="AB68" s="24"/>
      <c r="AC68" s="59"/>
      <c r="AD68" s="92"/>
      <c r="AE68" s="96"/>
      <c r="AF68" s="96"/>
      <c r="AG68" s="96"/>
      <c r="AH68" s="96"/>
      <c r="AI68" s="96"/>
      <c r="AJ68" s="96"/>
      <c r="AK68" s="96"/>
      <c r="AL68" s="96"/>
      <c r="AM68" s="96"/>
      <c r="AN68" s="96"/>
      <c r="AO68" s="96"/>
      <c r="AP68" s="96"/>
      <c r="AQ68" s="24"/>
      <c r="AR68" s="24"/>
      <c r="AS68" s="24"/>
      <c r="AT68" s="24"/>
      <c r="AU68" s="24"/>
      <c r="AV68" s="24"/>
      <c r="AW68" s="24"/>
      <c r="AX68" s="24"/>
      <c r="AY68" s="24"/>
      <c r="AZ68" s="24"/>
      <c r="BA68" s="24"/>
    </row>
    <row r="69" spans="1:53">
      <c r="A69" s="55" t="s">
        <v>86</v>
      </c>
      <c r="B69" s="52">
        <v>0</v>
      </c>
      <c r="C69" s="52">
        <v>1</v>
      </c>
      <c r="D69" s="52">
        <v>2</v>
      </c>
      <c r="E69" s="52">
        <v>3</v>
      </c>
      <c r="F69" s="52">
        <v>4</v>
      </c>
      <c r="G69" s="52">
        <v>5</v>
      </c>
      <c r="H69" s="52">
        <v>6</v>
      </c>
      <c r="I69" s="52">
        <v>7</v>
      </c>
      <c r="J69" s="52">
        <v>8</v>
      </c>
      <c r="K69" s="52">
        <v>9</v>
      </c>
      <c r="L69" s="52">
        <v>10</v>
      </c>
      <c r="M69" s="52">
        <v>11</v>
      </c>
      <c r="N69" s="62">
        <v>12</v>
      </c>
      <c r="O69" s="44"/>
      <c r="W69" s="34"/>
      <c r="X69" s="34"/>
      <c r="Y69" s="24"/>
      <c r="Z69" s="24"/>
      <c r="AA69" s="24"/>
      <c r="AB69" s="24"/>
      <c r="AC69" s="158"/>
      <c r="AD69" s="97"/>
      <c r="AE69" s="97"/>
      <c r="AF69" s="97"/>
      <c r="AG69" s="97"/>
      <c r="AH69" s="97"/>
      <c r="AI69" s="97"/>
      <c r="AJ69" s="97"/>
      <c r="AK69" s="97"/>
      <c r="AL69" s="97"/>
      <c r="AM69" s="97"/>
      <c r="AN69" s="97"/>
      <c r="AO69" s="97"/>
      <c r="AP69" s="97"/>
      <c r="AQ69" s="24"/>
      <c r="AR69" s="24"/>
      <c r="AS69" s="24"/>
      <c r="AT69" s="24"/>
      <c r="AU69" s="24"/>
      <c r="AV69" s="24"/>
      <c r="AW69" s="24"/>
      <c r="AX69" s="24"/>
      <c r="AY69" s="24"/>
      <c r="AZ69" s="24"/>
      <c r="BA69" s="24"/>
    </row>
    <row r="70" spans="1:53">
      <c r="A70" s="61" t="s">
        <v>88</v>
      </c>
      <c r="B70" s="162"/>
      <c r="C70" s="52"/>
      <c r="D70" s="52"/>
      <c r="E70" s="52"/>
      <c r="F70" s="52"/>
      <c r="G70" s="52"/>
      <c r="H70" s="52"/>
      <c r="I70" s="52"/>
      <c r="J70" s="52"/>
      <c r="K70" s="52"/>
      <c r="L70" s="52"/>
      <c r="M70" s="52"/>
      <c r="N70" s="62"/>
      <c r="O70" s="44"/>
      <c r="W70" s="34"/>
      <c r="X70" s="34"/>
      <c r="Y70" s="34"/>
      <c r="Z70" s="34"/>
      <c r="AA70" s="34"/>
      <c r="AB70" s="34"/>
      <c r="AC70" s="128"/>
      <c r="AD70" s="97"/>
      <c r="AE70" s="97"/>
      <c r="AF70" s="97"/>
      <c r="AG70" s="97"/>
      <c r="AH70" s="97"/>
      <c r="AI70" s="97"/>
      <c r="AJ70" s="97"/>
      <c r="AK70" s="97"/>
      <c r="AL70" s="97"/>
      <c r="AM70" s="97"/>
      <c r="AN70" s="97"/>
      <c r="AO70" s="97"/>
      <c r="AP70" s="97"/>
      <c r="AQ70" s="34"/>
    </row>
    <row r="71" spans="1:53">
      <c r="A71" s="61">
        <v>0</v>
      </c>
      <c r="B71" s="63">
        <f>0</f>
        <v>0</v>
      </c>
      <c r="C71" s="63">
        <f t="shared" ref="C71:N83" si="32">($B$29+$B$30/10000)*$B$28</f>
        <v>-1.1666666666666665</v>
      </c>
      <c r="D71" s="63">
        <f t="shared" si="32"/>
        <v>-1.1666666666666665</v>
      </c>
      <c r="E71" s="63">
        <f t="shared" si="32"/>
        <v>-1.1666666666666665</v>
      </c>
      <c r="F71" s="63">
        <f t="shared" si="32"/>
        <v>-1.1666666666666665</v>
      </c>
      <c r="G71" s="63">
        <f t="shared" si="32"/>
        <v>-1.1666666666666665</v>
      </c>
      <c r="H71" s="63">
        <f t="shared" si="32"/>
        <v>-1.1666666666666665</v>
      </c>
      <c r="I71" s="63">
        <f t="shared" si="32"/>
        <v>-1.1666666666666665</v>
      </c>
      <c r="J71" s="63">
        <f t="shared" si="32"/>
        <v>-1.1666666666666665</v>
      </c>
      <c r="K71" s="63">
        <f t="shared" si="32"/>
        <v>-1.1666666666666665</v>
      </c>
      <c r="L71" s="63">
        <f t="shared" si="32"/>
        <v>-1.1666666666666665</v>
      </c>
      <c r="M71" s="63">
        <f t="shared" si="32"/>
        <v>-1.1666666666666665</v>
      </c>
      <c r="N71" s="63">
        <f t="shared" si="32"/>
        <v>-1.1666666666666665</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c r="A72" s="61">
        <f t="shared" ref="A72:A83" si="33">1+A71</f>
        <v>1</v>
      </c>
      <c r="B72" s="63"/>
      <c r="C72" s="63">
        <f t="shared" si="32"/>
        <v>-1.1666666666666665</v>
      </c>
      <c r="D72" s="63">
        <f>($B$29+$B$30/10000)*$B$28</f>
        <v>-1.1666666666666665</v>
      </c>
      <c r="E72" s="63">
        <f t="shared" si="32"/>
        <v>-1.1666666666666665</v>
      </c>
      <c r="F72" s="63">
        <f t="shared" si="32"/>
        <v>-1.1666666666666665</v>
      </c>
      <c r="G72" s="63">
        <f t="shared" si="32"/>
        <v>-1.1666666666666665</v>
      </c>
      <c r="H72" s="63">
        <f t="shared" si="32"/>
        <v>-1.1666666666666665</v>
      </c>
      <c r="I72" s="63">
        <f t="shared" si="32"/>
        <v>-1.1666666666666665</v>
      </c>
      <c r="J72" s="63">
        <f t="shared" si="32"/>
        <v>-1.1666666666666665</v>
      </c>
      <c r="K72" s="63">
        <f t="shared" si="32"/>
        <v>-1.1666666666666665</v>
      </c>
      <c r="L72" s="63">
        <f t="shared" si="32"/>
        <v>-1.1666666666666665</v>
      </c>
      <c r="M72" s="63">
        <f t="shared" si="32"/>
        <v>-1.1666666666666665</v>
      </c>
      <c r="N72" s="63">
        <f t="shared" si="32"/>
        <v>-1.1666666666666665</v>
      </c>
      <c r="O72" s="65"/>
      <c r="P72" s="66"/>
      <c r="W72" s="34"/>
      <c r="X72" s="34"/>
      <c r="Y72" s="34"/>
      <c r="Z72" s="34"/>
      <c r="AA72" s="34"/>
      <c r="AB72" s="34"/>
      <c r="AC72" s="128"/>
      <c r="AD72" s="97"/>
      <c r="AE72" s="97"/>
      <c r="AF72" s="97"/>
      <c r="AG72" s="97"/>
      <c r="AH72" s="97"/>
      <c r="AI72" s="97"/>
      <c r="AJ72" s="97"/>
      <c r="AK72" s="97"/>
      <c r="AL72" s="97"/>
      <c r="AM72" s="97"/>
      <c r="AN72" s="97"/>
      <c r="AO72" s="97"/>
      <c r="AP72" s="97"/>
      <c r="AQ72" s="34"/>
    </row>
    <row r="73" spans="1:53">
      <c r="A73" s="61">
        <f t="shared" si="33"/>
        <v>2</v>
      </c>
      <c r="B73" s="63"/>
      <c r="C73" s="63"/>
      <c r="D73" s="63">
        <f>($B$29+$B$30/10000)*$B$28</f>
        <v>-1.1666666666666665</v>
      </c>
      <c r="E73" s="63">
        <f t="shared" si="32"/>
        <v>-1.1666666666666665</v>
      </c>
      <c r="F73" s="63">
        <f t="shared" si="32"/>
        <v>-1.1666666666666665</v>
      </c>
      <c r="G73" s="63">
        <f t="shared" si="32"/>
        <v>-1.1666666666666665</v>
      </c>
      <c r="H73" s="63">
        <f t="shared" si="32"/>
        <v>-1.1666666666666665</v>
      </c>
      <c r="I73" s="63">
        <f t="shared" si="32"/>
        <v>-1.1666666666666665</v>
      </c>
      <c r="J73" s="63">
        <f t="shared" si="32"/>
        <v>-1.1666666666666665</v>
      </c>
      <c r="K73" s="63">
        <f t="shared" si="32"/>
        <v>-1.1666666666666665</v>
      </c>
      <c r="L73" s="63">
        <f t="shared" si="32"/>
        <v>-1.1666666666666665</v>
      </c>
      <c r="M73" s="63">
        <f t="shared" si="32"/>
        <v>-1.1666666666666665</v>
      </c>
      <c r="N73" s="63">
        <f t="shared" si="32"/>
        <v>-1.1666666666666665</v>
      </c>
      <c r="O73" s="65"/>
      <c r="P73" s="66"/>
      <c r="AC73" s="72"/>
      <c r="AD73" s="97"/>
      <c r="AE73" s="97"/>
      <c r="AF73" s="97"/>
      <c r="AG73" s="97"/>
      <c r="AH73" s="97"/>
      <c r="AI73" s="97"/>
      <c r="AJ73" s="97"/>
      <c r="AK73" s="97"/>
      <c r="AL73" s="97"/>
      <c r="AM73" s="97"/>
      <c r="AN73" s="97"/>
      <c r="AO73" s="97"/>
      <c r="AP73" s="97"/>
    </row>
    <row r="74" spans="1:53">
      <c r="A74" s="61">
        <f t="shared" si="33"/>
        <v>3</v>
      </c>
      <c r="B74" s="63"/>
      <c r="C74" s="63"/>
      <c r="D74" s="63"/>
      <c r="E74" s="63">
        <f t="shared" si="32"/>
        <v>-1.1666666666666665</v>
      </c>
      <c r="F74" s="63">
        <f t="shared" si="32"/>
        <v>-1.1666666666666665</v>
      </c>
      <c r="G74" s="63">
        <f t="shared" si="32"/>
        <v>-1.1666666666666665</v>
      </c>
      <c r="H74" s="63">
        <f t="shared" si="32"/>
        <v>-1.1666666666666665</v>
      </c>
      <c r="I74" s="63">
        <f t="shared" si="32"/>
        <v>-1.1666666666666665</v>
      </c>
      <c r="J74" s="63">
        <f t="shared" si="32"/>
        <v>-1.1666666666666665</v>
      </c>
      <c r="K74" s="63">
        <f t="shared" si="32"/>
        <v>-1.1666666666666665</v>
      </c>
      <c r="L74" s="63">
        <f t="shared" si="32"/>
        <v>-1.1666666666666665</v>
      </c>
      <c r="M74" s="63">
        <f t="shared" si="32"/>
        <v>-1.1666666666666665</v>
      </c>
      <c r="N74" s="63">
        <f t="shared" si="32"/>
        <v>-1.1666666666666665</v>
      </c>
      <c r="O74" s="65"/>
      <c r="P74" s="66"/>
      <c r="AC74" s="72"/>
      <c r="AD74" s="97"/>
      <c r="AE74" s="97"/>
      <c r="AF74" s="97"/>
      <c r="AG74" s="97"/>
      <c r="AH74" s="97"/>
      <c r="AI74" s="97"/>
      <c r="AJ74" s="97"/>
      <c r="AK74" s="97"/>
      <c r="AL74" s="97"/>
      <c r="AM74" s="97"/>
      <c r="AN74" s="97"/>
      <c r="AO74" s="97"/>
      <c r="AP74" s="97"/>
    </row>
    <row r="75" spans="1:53">
      <c r="A75" s="61">
        <f t="shared" si="33"/>
        <v>4</v>
      </c>
      <c r="B75" s="63"/>
      <c r="C75" s="63"/>
      <c r="D75" s="63"/>
      <c r="E75" s="63"/>
      <c r="F75" s="63">
        <f t="shared" si="32"/>
        <v>-1.1666666666666665</v>
      </c>
      <c r="G75" s="63">
        <f t="shared" si="32"/>
        <v>-1.1666666666666665</v>
      </c>
      <c r="H75" s="63">
        <f t="shared" si="32"/>
        <v>-1.1666666666666665</v>
      </c>
      <c r="I75" s="63">
        <f t="shared" si="32"/>
        <v>-1.1666666666666665</v>
      </c>
      <c r="J75" s="63">
        <f t="shared" si="32"/>
        <v>-1.1666666666666665</v>
      </c>
      <c r="K75" s="63">
        <f t="shared" si="32"/>
        <v>-1.1666666666666665</v>
      </c>
      <c r="L75" s="63">
        <f t="shared" si="32"/>
        <v>-1.1666666666666665</v>
      </c>
      <c r="M75" s="63">
        <f t="shared" si="32"/>
        <v>-1.1666666666666665</v>
      </c>
      <c r="N75" s="63">
        <f t="shared" si="32"/>
        <v>-1.1666666666666665</v>
      </c>
      <c r="O75" s="65"/>
      <c r="P75" s="66"/>
      <c r="AC75" s="72"/>
      <c r="AD75" s="97"/>
      <c r="AE75" s="97"/>
      <c r="AF75" s="97"/>
      <c r="AG75" s="97"/>
      <c r="AH75" s="97"/>
      <c r="AI75" s="97"/>
      <c r="AJ75" s="97"/>
      <c r="AK75" s="97"/>
      <c r="AL75" s="97"/>
      <c r="AM75" s="97"/>
      <c r="AN75" s="97"/>
      <c r="AO75" s="97"/>
      <c r="AP75" s="97"/>
    </row>
    <row r="76" spans="1:53">
      <c r="A76" s="61">
        <f t="shared" si="33"/>
        <v>5</v>
      </c>
      <c r="B76" s="63"/>
      <c r="C76" s="63"/>
      <c r="D76" s="63"/>
      <c r="E76" s="63"/>
      <c r="F76" s="63"/>
      <c r="G76" s="63">
        <f t="shared" si="32"/>
        <v>-1.1666666666666665</v>
      </c>
      <c r="H76" s="63">
        <f t="shared" si="32"/>
        <v>-1.1666666666666665</v>
      </c>
      <c r="I76" s="63">
        <f t="shared" si="32"/>
        <v>-1.1666666666666665</v>
      </c>
      <c r="J76" s="63">
        <f t="shared" si="32"/>
        <v>-1.1666666666666665</v>
      </c>
      <c r="K76" s="63">
        <f t="shared" si="32"/>
        <v>-1.1666666666666665</v>
      </c>
      <c r="L76" s="63">
        <f t="shared" si="32"/>
        <v>-1.1666666666666665</v>
      </c>
      <c r="M76" s="63">
        <f t="shared" si="32"/>
        <v>-1.1666666666666665</v>
      </c>
      <c r="N76" s="63">
        <f t="shared" si="32"/>
        <v>-1.1666666666666665</v>
      </c>
      <c r="O76" s="65"/>
      <c r="P76" s="66"/>
      <c r="AC76" s="72"/>
      <c r="AD76" s="97"/>
      <c r="AE76" s="97"/>
      <c r="AF76" s="97"/>
      <c r="AG76" s="97"/>
      <c r="AH76" s="97"/>
      <c r="AI76" s="97"/>
      <c r="AJ76" s="97"/>
      <c r="AK76" s="97"/>
      <c r="AL76" s="97"/>
      <c r="AM76" s="97"/>
      <c r="AN76" s="97"/>
      <c r="AO76" s="97"/>
      <c r="AP76" s="97"/>
    </row>
    <row r="77" spans="1:53">
      <c r="A77" s="61">
        <f t="shared" si="33"/>
        <v>6</v>
      </c>
      <c r="B77" s="63"/>
      <c r="C77" s="63"/>
      <c r="D77" s="63"/>
      <c r="E77" s="63"/>
      <c r="F77" s="63"/>
      <c r="G77" s="63"/>
      <c r="H77" s="63">
        <f t="shared" si="32"/>
        <v>-1.1666666666666665</v>
      </c>
      <c r="I77" s="63">
        <f t="shared" si="32"/>
        <v>-1.1666666666666665</v>
      </c>
      <c r="J77" s="63">
        <f t="shared" si="32"/>
        <v>-1.1666666666666665</v>
      </c>
      <c r="K77" s="63">
        <f t="shared" si="32"/>
        <v>-1.1666666666666665</v>
      </c>
      <c r="L77" s="63">
        <f t="shared" si="32"/>
        <v>-1.1666666666666665</v>
      </c>
      <c r="M77" s="63">
        <f t="shared" si="32"/>
        <v>-1.1666666666666665</v>
      </c>
      <c r="N77" s="63">
        <f t="shared" si="32"/>
        <v>-1.1666666666666665</v>
      </c>
      <c r="O77" s="65"/>
      <c r="P77" s="66"/>
      <c r="AC77" s="72"/>
      <c r="AD77" s="97"/>
      <c r="AE77" s="97"/>
      <c r="AF77" s="97"/>
      <c r="AG77" s="97"/>
      <c r="AH77" s="97"/>
      <c r="AI77" s="97"/>
      <c r="AJ77" s="97"/>
      <c r="AK77" s="97"/>
      <c r="AL77" s="97"/>
      <c r="AM77" s="97"/>
      <c r="AN77" s="97"/>
      <c r="AO77" s="97"/>
      <c r="AP77" s="97"/>
    </row>
    <row r="78" spans="1:53">
      <c r="A78" s="61">
        <f t="shared" si="33"/>
        <v>7</v>
      </c>
      <c r="B78" s="63"/>
      <c r="C78" s="63"/>
      <c r="D78" s="63"/>
      <c r="E78" s="63"/>
      <c r="F78" s="63"/>
      <c r="G78" s="63"/>
      <c r="H78" s="63"/>
      <c r="I78" s="63">
        <f t="shared" si="32"/>
        <v>-1.1666666666666665</v>
      </c>
      <c r="J78" s="63">
        <f t="shared" si="32"/>
        <v>-1.1666666666666665</v>
      </c>
      <c r="K78" s="63">
        <f t="shared" si="32"/>
        <v>-1.1666666666666665</v>
      </c>
      <c r="L78" s="63">
        <f t="shared" si="32"/>
        <v>-1.1666666666666665</v>
      </c>
      <c r="M78" s="63">
        <f t="shared" si="32"/>
        <v>-1.1666666666666665</v>
      </c>
      <c r="N78" s="63">
        <f t="shared" si="32"/>
        <v>-1.1666666666666665</v>
      </c>
      <c r="O78" s="65"/>
      <c r="P78" s="66"/>
      <c r="AC78" s="72"/>
      <c r="AD78" s="97"/>
      <c r="AE78" s="97"/>
      <c r="AF78" s="97"/>
      <c r="AG78" s="97"/>
      <c r="AH78" s="97"/>
      <c r="AI78" s="97"/>
      <c r="AJ78" s="97"/>
      <c r="AK78" s="97"/>
      <c r="AL78" s="97"/>
      <c r="AM78" s="97"/>
      <c r="AN78" s="97"/>
      <c r="AO78" s="97"/>
      <c r="AP78" s="97"/>
    </row>
    <row r="79" spans="1:53">
      <c r="A79" s="61">
        <f t="shared" si="33"/>
        <v>8</v>
      </c>
      <c r="B79" s="63"/>
      <c r="C79" s="63"/>
      <c r="D79" s="63"/>
      <c r="E79" s="63"/>
      <c r="F79" s="63"/>
      <c r="G79" s="63"/>
      <c r="H79" s="63"/>
      <c r="I79" s="63"/>
      <c r="J79" s="63">
        <f t="shared" si="32"/>
        <v>-1.1666666666666665</v>
      </c>
      <c r="K79" s="63">
        <f t="shared" si="32"/>
        <v>-1.1666666666666665</v>
      </c>
      <c r="L79" s="63">
        <f t="shared" si="32"/>
        <v>-1.1666666666666665</v>
      </c>
      <c r="M79" s="63">
        <f t="shared" si="32"/>
        <v>-1.1666666666666665</v>
      </c>
      <c r="N79" s="63">
        <f t="shared" si="32"/>
        <v>-1.1666666666666665</v>
      </c>
      <c r="O79" s="65"/>
      <c r="P79" s="66"/>
      <c r="AC79" s="72"/>
      <c r="AD79" s="97"/>
      <c r="AE79" s="97"/>
      <c r="AF79" s="97"/>
      <c r="AG79" s="97"/>
      <c r="AH79" s="97"/>
      <c r="AI79" s="97"/>
      <c r="AJ79" s="97"/>
      <c r="AK79" s="97"/>
      <c r="AL79" s="97"/>
      <c r="AM79" s="97"/>
      <c r="AN79" s="97"/>
      <c r="AO79" s="97"/>
      <c r="AP79" s="97"/>
    </row>
    <row r="80" spans="1:53">
      <c r="A80" s="61">
        <f t="shared" si="33"/>
        <v>9</v>
      </c>
      <c r="B80" s="63"/>
      <c r="C80" s="63"/>
      <c r="D80" s="63"/>
      <c r="E80" s="63"/>
      <c r="F80" s="63"/>
      <c r="G80" s="63"/>
      <c r="H80" s="63"/>
      <c r="I80" s="63"/>
      <c r="J80" s="63"/>
      <c r="K80" s="63">
        <f t="shared" si="32"/>
        <v>-1.1666666666666665</v>
      </c>
      <c r="L80" s="63">
        <f t="shared" si="32"/>
        <v>-1.1666666666666665</v>
      </c>
      <c r="M80" s="63">
        <f t="shared" si="32"/>
        <v>-1.1666666666666665</v>
      </c>
      <c r="N80" s="63">
        <f t="shared" si="32"/>
        <v>-1.1666666666666665</v>
      </c>
      <c r="O80" s="65"/>
      <c r="P80" s="66"/>
      <c r="AC80" s="72"/>
      <c r="AD80" s="97"/>
      <c r="AE80" s="97"/>
      <c r="AF80" s="97"/>
      <c r="AG80" s="97"/>
      <c r="AH80" s="97"/>
      <c r="AI80" s="97"/>
      <c r="AJ80" s="97"/>
      <c r="AK80" s="97"/>
      <c r="AL80" s="97"/>
      <c r="AM80" s="97"/>
      <c r="AN80" s="97"/>
      <c r="AO80" s="97"/>
      <c r="AP80" s="97"/>
    </row>
    <row r="81" spans="1:42">
      <c r="A81" s="61">
        <f t="shared" si="33"/>
        <v>10</v>
      </c>
      <c r="B81" s="63"/>
      <c r="C81" s="63"/>
      <c r="D81" s="63"/>
      <c r="E81" s="63"/>
      <c r="F81" s="63"/>
      <c r="G81" s="63"/>
      <c r="H81" s="63"/>
      <c r="I81" s="63"/>
      <c r="J81" s="63"/>
      <c r="K81" s="63"/>
      <c r="L81" s="63">
        <f t="shared" si="32"/>
        <v>-1.1666666666666665</v>
      </c>
      <c r="M81" s="63">
        <f t="shared" si="32"/>
        <v>-1.1666666666666665</v>
      </c>
      <c r="N81" s="63">
        <f t="shared" si="32"/>
        <v>-1.1666666666666665</v>
      </c>
      <c r="O81" s="65"/>
      <c r="P81" s="66"/>
      <c r="AC81" s="72"/>
      <c r="AD81" s="97"/>
      <c r="AE81" s="97"/>
      <c r="AF81" s="97"/>
      <c r="AG81" s="97"/>
      <c r="AH81" s="97"/>
      <c r="AI81" s="97"/>
      <c r="AJ81" s="97"/>
      <c r="AK81" s="97"/>
      <c r="AL81" s="97"/>
      <c r="AM81" s="97"/>
      <c r="AN81" s="97"/>
      <c r="AO81" s="97"/>
      <c r="AP81" s="97"/>
    </row>
    <row r="82" spans="1:42">
      <c r="A82" s="61">
        <f t="shared" si="33"/>
        <v>11</v>
      </c>
      <c r="B82" s="63"/>
      <c r="C82" s="63"/>
      <c r="D82" s="63"/>
      <c r="E82" s="63"/>
      <c r="F82" s="63"/>
      <c r="G82" s="63"/>
      <c r="H82" s="63"/>
      <c r="I82" s="63"/>
      <c r="J82" s="63"/>
      <c r="K82" s="63"/>
      <c r="L82" s="63"/>
      <c r="M82" s="63">
        <f t="shared" si="32"/>
        <v>-1.1666666666666665</v>
      </c>
      <c r="N82" s="63">
        <f t="shared" si="32"/>
        <v>-1.1666666666666665</v>
      </c>
      <c r="O82" s="65"/>
      <c r="P82" s="66"/>
      <c r="AC82" s="72"/>
    </row>
    <row r="83" spans="1:42">
      <c r="A83" s="68">
        <f t="shared" si="33"/>
        <v>12</v>
      </c>
      <c r="B83" s="69"/>
      <c r="C83" s="69"/>
      <c r="D83" s="69"/>
      <c r="E83" s="69"/>
      <c r="F83" s="69"/>
      <c r="G83" s="69"/>
      <c r="H83" s="69"/>
      <c r="I83" s="69"/>
      <c r="J83" s="69"/>
      <c r="K83" s="69"/>
      <c r="L83" s="69"/>
      <c r="M83" s="69"/>
      <c r="N83" s="63">
        <f t="shared" si="32"/>
        <v>-1.1666666666666665</v>
      </c>
      <c r="O83" s="65"/>
      <c r="P83" s="66"/>
    </row>
    <row r="84" spans="1:42">
      <c r="A84" s="72"/>
      <c r="B84" s="65"/>
      <c r="C84" s="65"/>
      <c r="D84" s="65"/>
      <c r="E84" s="65"/>
      <c r="F84" s="65"/>
      <c r="G84" s="65"/>
      <c r="H84" s="65"/>
      <c r="I84" s="65"/>
      <c r="J84" s="65"/>
      <c r="K84" s="65"/>
      <c r="L84" s="65"/>
      <c r="M84" s="65"/>
      <c r="N84" s="65"/>
      <c r="O84" s="65"/>
      <c r="P84" s="66"/>
    </row>
    <row r="85" spans="1:42">
      <c r="B85" s="138"/>
      <c r="C85" s="138"/>
      <c r="D85" s="138"/>
      <c r="E85" s="138"/>
      <c r="F85" s="138"/>
      <c r="G85" s="81"/>
      <c r="H85" s="81"/>
      <c r="I85" s="81"/>
      <c r="J85" s="81"/>
      <c r="K85" s="81"/>
      <c r="L85" s="81"/>
      <c r="M85" s="81"/>
      <c r="N85" s="81"/>
      <c r="O85" s="81"/>
      <c r="P85" s="66"/>
    </row>
    <row r="86" spans="1:42">
      <c r="A86" s="90" t="s">
        <v>95</v>
      </c>
      <c r="B86" s="48"/>
      <c r="C86" s="49"/>
      <c r="D86" s="49"/>
      <c r="E86" s="49"/>
      <c r="F86" s="49"/>
      <c r="G86" s="49"/>
      <c r="H86" s="49"/>
      <c r="I86" s="49"/>
      <c r="J86" s="49"/>
      <c r="K86" s="49"/>
      <c r="L86" s="49"/>
      <c r="M86" s="49"/>
      <c r="N86" s="50"/>
      <c r="O86" s="44"/>
    </row>
    <row r="87" spans="1:42">
      <c r="A87" s="163"/>
      <c r="B87" s="52" t="s">
        <v>96</v>
      </c>
      <c r="C87" s="53"/>
      <c r="D87" s="53"/>
      <c r="E87" s="53"/>
      <c r="F87" s="53"/>
      <c r="G87" s="53"/>
      <c r="H87" s="53"/>
      <c r="I87" s="53"/>
      <c r="J87" s="53"/>
      <c r="K87" s="53"/>
      <c r="L87" s="53"/>
      <c r="M87" s="53"/>
      <c r="N87" s="54"/>
      <c r="O87" s="44"/>
    </row>
    <row r="88" spans="1:42">
      <c r="A88" s="55" t="s">
        <v>86</v>
      </c>
      <c r="B88" s="52">
        <v>0</v>
      </c>
      <c r="C88" s="52">
        <v>1</v>
      </c>
      <c r="D88" s="52">
        <v>2</v>
      </c>
      <c r="E88" s="52">
        <v>3</v>
      </c>
      <c r="F88" s="52">
        <v>4</v>
      </c>
      <c r="G88" s="52">
        <v>5</v>
      </c>
      <c r="H88" s="52">
        <v>6</v>
      </c>
      <c r="I88" s="52">
        <v>7</v>
      </c>
      <c r="J88" s="52">
        <v>8</v>
      </c>
      <c r="K88" s="52">
        <v>9</v>
      </c>
      <c r="L88" s="52">
        <v>10</v>
      </c>
      <c r="M88" s="52">
        <v>11</v>
      </c>
      <c r="N88" s="62">
        <v>12</v>
      </c>
      <c r="O88" s="44"/>
    </row>
    <row r="89" spans="1:42">
      <c r="A89" s="61" t="s">
        <v>88</v>
      </c>
      <c r="B89" s="162"/>
      <c r="C89" s="52"/>
      <c r="D89" s="52"/>
      <c r="E89" s="52"/>
      <c r="F89" s="52"/>
      <c r="G89" s="52"/>
      <c r="H89" s="52"/>
      <c r="I89" s="52"/>
      <c r="J89" s="52"/>
      <c r="K89" s="52"/>
      <c r="L89" s="52"/>
      <c r="M89" s="52"/>
      <c r="N89" s="62"/>
      <c r="O89" s="44"/>
    </row>
    <row r="90" spans="1:42">
      <c r="A90" s="61">
        <v>0</v>
      </c>
      <c r="B90" s="63">
        <f>(1/(1+B$35))*((C$48+B$40*C90+(1-B$40)*C91)-$B$28*($B$25*$B$23))</f>
        <v>4.0148934873982647E-2</v>
      </c>
      <c r="C90" s="63">
        <f t="shared" ref="C90:M91" si="34">(1/(1+C$35))*((D$48+C$40*D90+(1-C$40)*D91)-$B$28*($B$25*$B$23))</f>
        <v>-3.6262166147811294</v>
      </c>
      <c r="D90" s="63">
        <f t="shared" si="34"/>
        <v>-4.8200799060586546</v>
      </c>
      <c r="E90" s="63">
        <f t="shared" si="34"/>
        <v>-4.7728971720207607</v>
      </c>
      <c r="F90" s="63">
        <f t="shared" si="34"/>
        <v>-3.4753605674775825</v>
      </c>
      <c r="G90" s="63">
        <f t="shared" si="34"/>
        <v>-0.91809243840033117</v>
      </c>
      <c r="H90" s="63">
        <f t="shared" si="34"/>
        <v>1.6583552016449998</v>
      </c>
      <c r="I90" s="63">
        <f t="shared" si="34"/>
        <v>3.0041261989906709</v>
      </c>
      <c r="J90" s="63">
        <f t="shared" si="34"/>
        <v>3.1099904788164343</v>
      </c>
      <c r="K90" s="63">
        <f t="shared" si="34"/>
        <v>2.4666487407408915</v>
      </c>
      <c r="L90" s="63">
        <f t="shared" si="34"/>
        <v>1.3184819396297818</v>
      </c>
      <c r="M90" s="63">
        <f t="shared" si="34"/>
        <v>0.66170388751033893</v>
      </c>
      <c r="N90" s="64">
        <f>0</f>
        <v>0</v>
      </c>
      <c r="O90" s="65"/>
      <c r="P90" s="66"/>
    </row>
    <row r="91" spans="1:42">
      <c r="A91" s="61">
        <f t="shared" ref="A91:A102" si="35">1+A90</f>
        <v>1</v>
      </c>
      <c r="B91" s="63"/>
      <c r="C91" s="63">
        <f t="shared" si="34"/>
        <v>-3.6262166147811294</v>
      </c>
      <c r="D91" s="63">
        <f t="shared" si="34"/>
        <v>-4.8200799060586546</v>
      </c>
      <c r="E91" s="63">
        <f t="shared" si="34"/>
        <v>-4.7728971720207607</v>
      </c>
      <c r="F91" s="63">
        <f t="shared" si="34"/>
        <v>-3.4753605674775825</v>
      </c>
      <c r="G91" s="63">
        <f t="shared" si="34"/>
        <v>-0.91809243840033117</v>
      </c>
      <c r="H91" s="63">
        <f t="shared" si="34"/>
        <v>1.6583552016449998</v>
      </c>
      <c r="I91" s="63">
        <f t="shared" si="34"/>
        <v>3.0041261989906709</v>
      </c>
      <c r="J91" s="63">
        <f t="shared" si="34"/>
        <v>3.1099904788164343</v>
      </c>
      <c r="K91" s="63">
        <f t="shared" si="34"/>
        <v>2.4666487407408915</v>
      </c>
      <c r="L91" s="63">
        <f t="shared" si="34"/>
        <v>1.3184819396297818</v>
      </c>
      <c r="M91" s="63">
        <f t="shared" si="34"/>
        <v>0.66170388751033893</v>
      </c>
      <c r="N91" s="64">
        <f>0</f>
        <v>0</v>
      </c>
      <c r="O91" s="65"/>
      <c r="P91" s="66"/>
    </row>
    <row r="92" spans="1:42">
      <c r="A92" s="61">
        <f t="shared" si="35"/>
        <v>2</v>
      </c>
      <c r="B92" s="63"/>
      <c r="C92" s="63"/>
      <c r="D92" s="63">
        <f t="shared" ref="D92:M92" si="36">(1/(1+D$35))*((E$48+D$40*E92+(1-D$40)*E93)-$B$28*($B$25*$B$23))</f>
        <v>-4.8200799060586546</v>
      </c>
      <c r="E92" s="63">
        <f t="shared" si="36"/>
        <v>-4.7728971720207607</v>
      </c>
      <c r="F92" s="63">
        <f t="shared" si="36"/>
        <v>-3.4753605674775825</v>
      </c>
      <c r="G92" s="63">
        <f t="shared" si="36"/>
        <v>-0.91809243840033117</v>
      </c>
      <c r="H92" s="63">
        <f t="shared" si="36"/>
        <v>1.6583552016449998</v>
      </c>
      <c r="I92" s="63">
        <f t="shared" si="36"/>
        <v>3.0041261989906709</v>
      </c>
      <c r="J92" s="63">
        <f t="shared" si="36"/>
        <v>3.1099904788164343</v>
      </c>
      <c r="K92" s="63">
        <f t="shared" si="36"/>
        <v>2.4666487407408915</v>
      </c>
      <c r="L92" s="63">
        <f t="shared" si="36"/>
        <v>1.3184819396297818</v>
      </c>
      <c r="M92" s="63">
        <f t="shared" si="36"/>
        <v>0.66170388751033893</v>
      </c>
      <c r="N92" s="64">
        <f>0</f>
        <v>0</v>
      </c>
      <c r="O92" s="65"/>
      <c r="P92" s="66"/>
    </row>
    <row r="93" spans="1:42">
      <c r="A93" s="61">
        <f t="shared" si="35"/>
        <v>3</v>
      </c>
      <c r="B93" s="63"/>
      <c r="C93" s="63"/>
      <c r="D93" s="63"/>
      <c r="E93" s="63">
        <f t="shared" ref="E93:M93" si="37">(1/(1+E$35))*((F$48+E$40*F93+(1-E$40)*F94)-$B$28*($B$25*$B$23))</f>
        <v>-4.7728971720207607</v>
      </c>
      <c r="F93" s="63">
        <f t="shared" si="37"/>
        <v>-3.4753605674775825</v>
      </c>
      <c r="G93" s="63">
        <f t="shared" si="37"/>
        <v>-0.91809243840033117</v>
      </c>
      <c r="H93" s="63">
        <f t="shared" si="37"/>
        <v>1.6583552016449998</v>
      </c>
      <c r="I93" s="63">
        <f t="shared" si="37"/>
        <v>3.0041261989906709</v>
      </c>
      <c r="J93" s="63">
        <f t="shared" si="37"/>
        <v>3.1099904788164343</v>
      </c>
      <c r="K93" s="63">
        <f t="shared" si="37"/>
        <v>2.4666487407408915</v>
      </c>
      <c r="L93" s="63">
        <f t="shared" si="37"/>
        <v>1.3184819396297818</v>
      </c>
      <c r="M93" s="63">
        <f t="shared" si="37"/>
        <v>0.66170388751033893</v>
      </c>
      <c r="N93" s="64">
        <f>0</f>
        <v>0</v>
      </c>
      <c r="O93" s="65"/>
      <c r="P93" s="66"/>
    </row>
    <row r="94" spans="1:42">
      <c r="A94" s="61">
        <f t="shared" si="35"/>
        <v>4</v>
      </c>
      <c r="B94" s="63"/>
      <c r="C94" s="63"/>
      <c r="D94" s="63"/>
      <c r="E94" s="63"/>
      <c r="F94" s="63">
        <f t="shared" ref="F94:M94" si="38">(1/(1+F$35))*((G$48+F$40*G94+(1-F$40)*G95)-$B$28*($B$25*$B$23))</f>
        <v>-3.4753605674775825</v>
      </c>
      <c r="G94" s="63">
        <f t="shared" si="38"/>
        <v>-0.91809243840033117</v>
      </c>
      <c r="H94" s="63">
        <f t="shared" si="38"/>
        <v>1.6583552016449998</v>
      </c>
      <c r="I94" s="63">
        <f t="shared" si="38"/>
        <v>3.0041261989906709</v>
      </c>
      <c r="J94" s="63">
        <f t="shared" si="38"/>
        <v>3.1099904788164343</v>
      </c>
      <c r="K94" s="63">
        <f t="shared" si="38"/>
        <v>2.4666487407408915</v>
      </c>
      <c r="L94" s="63">
        <f t="shared" si="38"/>
        <v>1.3184819396297818</v>
      </c>
      <c r="M94" s="63">
        <f t="shared" si="38"/>
        <v>0.66170388751033893</v>
      </c>
      <c r="N94" s="64">
        <f>0</f>
        <v>0</v>
      </c>
      <c r="O94" s="65"/>
      <c r="P94" s="66"/>
    </row>
    <row r="95" spans="1:42">
      <c r="A95" s="61">
        <f t="shared" si="35"/>
        <v>5</v>
      </c>
      <c r="B95" s="63"/>
      <c r="C95" s="63"/>
      <c r="D95" s="63"/>
      <c r="E95" s="63"/>
      <c r="F95" s="63"/>
      <c r="G95" s="63">
        <f t="shared" ref="G95:M95" si="39">(1/(1+G$35))*((H$48+G$40*H95+(1-G$40)*H96)-$B$28*($B$25*$B$23))</f>
        <v>-0.91809243840033117</v>
      </c>
      <c r="H95" s="63">
        <f t="shared" si="39"/>
        <v>1.6583552016449998</v>
      </c>
      <c r="I95" s="63">
        <f t="shared" si="39"/>
        <v>3.0041261989906709</v>
      </c>
      <c r="J95" s="63">
        <f t="shared" si="39"/>
        <v>3.1099904788164343</v>
      </c>
      <c r="K95" s="63">
        <f t="shared" si="39"/>
        <v>2.4666487407408915</v>
      </c>
      <c r="L95" s="63">
        <f t="shared" si="39"/>
        <v>1.3184819396297818</v>
      </c>
      <c r="M95" s="63">
        <f t="shared" si="39"/>
        <v>0.66170388751033893</v>
      </c>
      <c r="N95" s="64">
        <f>0</f>
        <v>0</v>
      </c>
      <c r="O95" s="65"/>
      <c r="P95" s="66"/>
    </row>
    <row r="96" spans="1:42">
      <c r="A96" s="61">
        <f t="shared" si="35"/>
        <v>6</v>
      </c>
      <c r="B96" s="63"/>
      <c r="C96" s="63"/>
      <c r="D96" s="63"/>
      <c r="E96" s="63"/>
      <c r="F96" s="63"/>
      <c r="G96" s="63"/>
      <c r="H96" s="63">
        <f t="shared" ref="H96:M96" si="40">(1/(1+H$35))*((I$48+H$40*I96+(1-H$40)*I97)-$B$28*($B$25*$B$23))</f>
        <v>1.6583552016449998</v>
      </c>
      <c r="I96" s="63">
        <f t="shared" si="40"/>
        <v>3.0041261989906709</v>
      </c>
      <c r="J96" s="63">
        <f t="shared" si="40"/>
        <v>3.1099904788164343</v>
      </c>
      <c r="K96" s="63">
        <f t="shared" si="40"/>
        <v>2.4666487407408915</v>
      </c>
      <c r="L96" s="63">
        <f t="shared" si="40"/>
        <v>1.3184819396297818</v>
      </c>
      <c r="M96" s="63">
        <f t="shared" si="40"/>
        <v>0.66170388751033893</v>
      </c>
      <c r="N96" s="64">
        <f>0</f>
        <v>0</v>
      </c>
      <c r="O96" s="65"/>
      <c r="P96" s="66"/>
    </row>
    <row r="97" spans="1:16">
      <c r="A97" s="61">
        <f t="shared" si="35"/>
        <v>7</v>
      </c>
      <c r="B97" s="63"/>
      <c r="C97" s="63"/>
      <c r="D97" s="63"/>
      <c r="E97" s="63"/>
      <c r="F97" s="63"/>
      <c r="G97" s="63"/>
      <c r="H97" s="63"/>
      <c r="I97" s="63">
        <f>(1/(1+I$35))*((J$48+I$40*J97+(1-I$40)*J98)-$B$28*($B$25*$B$23))</f>
        <v>3.0041261989906709</v>
      </c>
      <c r="J97" s="63">
        <f>(1/(1+J$35))*((K$48+J$40*K97+(1-J$40)*K98)-$B$28*($B$25*$B$23))</f>
        <v>3.1099904788164343</v>
      </c>
      <c r="K97" s="63">
        <f>(1/(1+K$35))*((L$48+K$40*L97+(1-K$40)*L98)-$B$28*($B$25*$B$23))</f>
        <v>2.4666487407408915</v>
      </c>
      <c r="L97" s="63">
        <f>(1/(1+L$35))*((M$48+L$40*M97+(1-L$40)*M98)-$B$28*($B$25*$B$23))</f>
        <v>1.3184819396297818</v>
      </c>
      <c r="M97" s="63">
        <f>(1/(1+M$35))*((N$48+M$40*N97+(1-M$40)*N98)-$B$28*($B$25*$B$23))</f>
        <v>0.66170388751033893</v>
      </c>
      <c r="N97" s="64">
        <f>0</f>
        <v>0</v>
      </c>
      <c r="O97" s="65"/>
      <c r="P97" s="66"/>
    </row>
    <row r="98" spans="1:16">
      <c r="A98" s="61">
        <f t="shared" si="35"/>
        <v>8</v>
      </c>
      <c r="B98" s="63"/>
      <c r="C98" s="63"/>
      <c r="D98" s="63"/>
      <c r="E98" s="63"/>
      <c r="F98" s="63"/>
      <c r="G98" s="63"/>
      <c r="H98" s="63"/>
      <c r="I98" s="63"/>
      <c r="J98" s="63">
        <f>(1/(1+J$35))*((K$48+J$40*K98+(1-J$40)*K99)-$B$28*($B$25*$B$23))</f>
        <v>3.1099904788164343</v>
      </c>
      <c r="K98" s="63">
        <f>(1/(1+K$35))*((L$48+K$40*L98+(1-K$40)*L99)-$B$28*($B$25*$B$23))</f>
        <v>2.4666487407408915</v>
      </c>
      <c r="L98" s="63">
        <f>(1/(1+L$35))*((M$48+L$40*M98+(1-L$40)*M99)-$B$28*($B$25*$B$23))</f>
        <v>1.3184819396297818</v>
      </c>
      <c r="M98" s="63">
        <f>(1/(1+M$35))*((N$48+M$40*N98+(1-M$40)*N99)-$B$28*($B$25*$B$23))</f>
        <v>0.66170388751033893</v>
      </c>
      <c r="N98" s="64">
        <f>0</f>
        <v>0</v>
      </c>
      <c r="O98" s="65"/>
      <c r="P98" s="66"/>
    </row>
    <row r="99" spans="1:16">
      <c r="A99" s="61">
        <f t="shared" si="35"/>
        <v>9</v>
      </c>
      <c r="B99" s="63"/>
      <c r="C99" s="63"/>
      <c r="D99" s="63"/>
      <c r="E99" s="63"/>
      <c r="F99" s="63"/>
      <c r="G99" s="63"/>
      <c r="H99" s="63"/>
      <c r="I99" s="63"/>
      <c r="J99" s="63"/>
      <c r="K99" s="63">
        <f>(1/(1+K$35))*((L$48+K$40*L99+(1-K$40)*L100)-$B$28*($B$25*$B$23))</f>
        <v>2.4666487407408915</v>
      </c>
      <c r="L99" s="63">
        <f>(1/(1+L$35))*((M$48+L$40*M99+(1-L$40)*M100)-$B$28*($B$25*$B$23))</f>
        <v>1.3184819396297818</v>
      </c>
      <c r="M99" s="63">
        <f>(1/(1+M$35))*((N$48+M$40*N99+(1-M$40)*N100)-$B$28*($B$25*$B$23))</f>
        <v>0.66170388751033893</v>
      </c>
      <c r="N99" s="64">
        <f>0</f>
        <v>0</v>
      </c>
      <c r="O99" s="65"/>
      <c r="P99" s="66"/>
    </row>
    <row r="100" spans="1:16">
      <c r="A100" s="61">
        <f t="shared" si="35"/>
        <v>10</v>
      </c>
      <c r="B100" s="63"/>
      <c r="C100" s="63"/>
      <c r="D100" s="63"/>
      <c r="E100" s="63"/>
      <c r="F100" s="63"/>
      <c r="G100" s="63"/>
      <c r="H100" s="63"/>
      <c r="I100" s="63"/>
      <c r="J100" s="63"/>
      <c r="K100" s="63"/>
      <c r="L100" s="63">
        <f>(1/(1+L$35))*((M$48+L$40*M100+(1-L$40)*M101)-$B$28*($B$25*$B$23))</f>
        <v>1.3184819396297818</v>
      </c>
      <c r="M100" s="63">
        <f>(1/(1+M$35))*((N$48+M$40*N100+(1-M$40)*N101)-$B$28*($B$25*$B$23))</f>
        <v>0.66170388751033893</v>
      </c>
      <c r="N100" s="64">
        <f>0</f>
        <v>0</v>
      </c>
      <c r="O100" s="65"/>
      <c r="P100" s="66"/>
    </row>
    <row r="101" spans="1:16">
      <c r="A101" s="61">
        <f t="shared" si="35"/>
        <v>11</v>
      </c>
      <c r="B101" s="63"/>
      <c r="C101" s="63"/>
      <c r="D101" s="63"/>
      <c r="E101" s="63"/>
      <c r="F101" s="63"/>
      <c r="G101" s="63"/>
      <c r="H101" s="63"/>
      <c r="I101" s="63"/>
      <c r="J101" s="63"/>
      <c r="K101" s="63"/>
      <c r="L101" s="63"/>
      <c r="M101" s="63">
        <f>(1/(1+M$35))*((N$48+M$40*N101+(1-M$40)*N102)-$B$28*($B$25*$B$23))</f>
        <v>0.66170388751033893</v>
      </c>
      <c r="N101" s="64">
        <f>0</f>
        <v>0</v>
      </c>
      <c r="O101" s="65"/>
      <c r="P101" s="66"/>
    </row>
    <row r="102" spans="1:16">
      <c r="A102" s="68">
        <f t="shared" si="35"/>
        <v>12</v>
      </c>
      <c r="B102" s="69"/>
      <c r="C102" s="69"/>
      <c r="D102" s="69"/>
      <c r="E102" s="69"/>
      <c r="F102" s="69"/>
      <c r="G102" s="69"/>
      <c r="H102" s="69"/>
      <c r="I102" s="69"/>
      <c r="J102" s="69"/>
      <c r="K102" s="69"/>
      <c r="L102" s="69"/>
      <c r="M102" s="69"/>
      <c r="N102" s="71">
        <f>0</f>
        <v>0</v>
      </c>
      <c r="O102" s="65"/>
      <c r="P102" s="66"/>
    </row>
    <row r="103" spans="1:16">
      <c r="P103" s="66"/>
    </row>
    <row r="104" spans="1:16">
      <c r="A104" s="91"/>
    </row>
    <row r="105" spans="1:16">
      <c r="B105" s="44"/>
      <c r="C105" s="46"/>
      <c r="D105" s="46"/>
      <c r="E105" s="46"/>
      <c r="F105" s="46"/>
      <c r="G105" s="46"/>
      <c r="H105" s="46"/>
      <c r="I105" s="46"/>
      <c r="J105" s="46"/>
      <c r="K105" s="46"/>
      <c r="L105" s="46"/>
      <c r="M105" s="46"/>
      <c r="N105" s="47"/>
      <c r="O105" s="44"/>
    </row>
    <row r="106" spans="1:16">
      <c r="A106" s="79"/>
      <c r="B106" s="44"/>
      <c r="C106" s="44"/>
      <c r="D106" s="44"/>
      <c r="E106" s="44"/>
      <c r="F106" s="44"/>
      <c r="G106" s="44"/>
      <c r="H106" s="44"/>
      <c r="I106" s="44"/>
      <c r="J106" s="44"/>
      <c r="K106" s="44"/>
      <c r="L106" s="44"/>
      <c r="M106" s="44"/>
      <c r="N106" s="44"/>
      <c r="O106" s="44"/>
    </row>
    <row r="107" spans="1:16">
      <c r="A107" s="72"/>
      <c r="B107" s="80"/>
      <c r="C107" s="44"/>
      <c r="D107" s="44"/>
      <c r="E107" s="44"/>
      <c r="F107" s="44"/>
      <c r="G107" s="44"/>
      <c r="H107" s="44"/>
      <c r="I107" s="44"/>
      <c r="J107" s="44"/>
      <c r="K107" s="44"/>
      <c r="L107" s="44"/>
      <c r="M107" s="44"/>
      <c r="N107" s="44"/>
      <c r="O107" s="44"/>
    </row>
    <row r="108" spans="1:16">
      <c r="A108" s="72"/>
      <c r="B108" s="65"/>
      <c r="C108" s="44"/>
      <c r="D108" s="44"/>
      <c r="E108" s="44"/>
      <c r="F108" s="44"/>
      <c r="G108" s="44"/>
      <c r="H108" s="44"/>
      <c r="I108" s="44"/>
      <c r="J108" s="44"/>
      <c r="K108" s="44"/>
      <c r="L108" s="44"/>
      <c r="M108" s="44"/>
      <c r="N108" s="44"/>
      <c r="O108" s="44"/>
    </row>
    <row r="109" spans="1:16">
      <c r="A109" s="72"/>
      <c r="B109" s="65"/>
      <c r="C109" s="65"/>
      <c r="D109" s="65"/>
      <c r="E109" s="65"/>
      <c r="F109" s="65"/>
      <c r="G109" s="65"/>
      <c r="H109" s="65"/>
      <c r="I109" s="65"/>
      <c r="J109" s="65"/>
      <c r="K109" s="65"/>
      <c r="L109" s="65"/>
      <c r="M109" s="65"/>
      <c r="N109" s="65"/>
      <c r="O109" s="65"/>
      <c r="P109" s="66"/>
    </row>
    <row r="110" spans="1:16">
      <c r="A110" s="72"/>
      <c r="B110" s="65"/>
      <c r="C110" s="65"/>
      <c r="D110" s="65"/>
      <c r="E110" s="65"/>
      <c r="F110" s="65"/>
      <c r="G110" s="65"/>
      <c r="H110" s="65"/>
      <c r="I110" s="65"/>
      <c r="J110" s="65"/>
      <c r="K110" s="65"/>
      <c r="L110" s="65"/>
      <c r="M110" s="65"/>
      <c r="N110" s="65"/>
      <c r="O110" s="65"/>
      <c r="P110" s="66"/>
    </row>
    <row r="111" spans="1:16">
      <c r="A111" s="72"/>
      <c r="B111" s="65"/>
      <c r="C111" s="65"/>
      <c r="D111" s="65"/>
      <c r="E111" s="65"/>
      <c r="F111" s="65"/>
      <c r="G111" s="65"/>
      <c r="H111" s="65"/>
      <c r="I111" s="65"/>
      <c r="J111" s="65"/>
      <c r="K111" s="65"/>
      <c r="L111" s="65"/>
      <c r="M111" s="65"/>
      <c r="N111" s="65"/>
      <c r="O111" s="65"/>
      <c r="P111" s="66"/>
    </row>
    <row r="112" spans="1:16">
      <c r="A112" s="72"/>
      <c r="B112" s="65"/>
      <c r="C112" s="65"/>
      <c r="D112" s="65"/>
      <c r="E112" s="65"/>
      <c r="F112" s="65"/>
      <c r="G112" s="65"/>
      <c r="H112" s="65"/>
      <c r="I112" s="65"/>
      <c r="J112" s="65"/>
      <c r="K112" s="65"/>
      <c r="L112" s="65"/>
      <c r="M112" s="65"/>
      <c r="N112" s="65"/>
      <c r="O112" s="65"/>
      <c r="P112" s="66"/>
    </row>
    <row r="113" spans="1:16">
      <c r="A113" s="72"/>
      <c r="B113" s="65"/>
      <c r="C113" s="65"/>
      <c r="D113" s="65"/>
      <c r="E113" s="65"/>
      <c r="F113" s="65"/>
      <c r="G113" s="65"/>
      <c r="H113" s="65"/>
      <c r="I113" s="65"/>
      <c r="J113" s="65"/>
      <c r="K113" s="65"/>
      <c r="L113" s="65"/>
      <c r="M113" s="65"/>
      <c r="N113" s="65"/>
      <c r="O113" s="65"/>
      <c r="P113" s="66"/>
    </row>
    <row r="114" spans="1:16">
      <c r="A114" s="72"/>
      <c r="B114" s="65"/>
      <c r="C114" s="65"/>
      <c r="D114" s="65"/>
      <c r="E114" s="65"/>
      <c r="F114" s="65"/>
      <c r="G114" s="65"/>
      <c r="H114" s="65"/>
      <c r="I114" s="65"/>
      <c r="J114" s="65"/>
      <c r="K114" s="65"/>
      <c r="L114" s="65"/>
      <c r="M114" s="65"/>
      <c r="N114" s="65"/>
      <c r="O114" s="65"/>
      <c r="P114" s="66"/>
    </row>
    <row r="115" spans="1:16">
      <c r="A115" s="72"/>
      <c r="B115" s="65"/>
      <c r="C115" s="65"/>
      <c r="D115" s="65"/>
      <c r="E115" s="65"/>
      <c r="F115" s="65"/>
      <c r="G115" s="65"/>
      <c r="H115" s="65"/>
      <c r="I115" s="65"/>
      <c r="J115" s="65"/>
      <c r="K115" s="65"/>
      <c r="L115" s="65"/>
      <c r="M115" s="65"/>
      <c r="N115" s="65"/>
      <c r="O115" s="65"/>
      <c r="P115" s="66"/>
    </row>
    <row r="116" spans="1:16">
      <c r="A116" s="72"/>
      <c r="B116" s="65"/>
      <c r="C116" s="65"/>
      <c r="D116" s="65"/>
      <c r="E116" s="65"/>
      <c r="F116" s="65"/>
      <c r="G116" s="65"/>
      <c r="H116" s="65"/>
      <c r="I116" s="65"/>
      <c r="J116" s="65"/>
      <c r="K116" s="65"/>
      <c r="L116" s="65"/>
      <c r="M116" s="65"/>
      <c r="N116" s="65"/>
      <c r="O116" s="65"/>
      <c r="P116" s="66"/>
    </row>
    <row r="117" spans="1:16">
      <c r="A117" s="72"/>
      <c r="B117" s="65"/>
      <c r="C117" s="65"/>
      <c r="D117" s="65"/>
      <c r="E117" s="65"/>
      <c r="F117" s="65"/>
      <c r="G117" s="65"/>
      <c r="H117" s="65"/>
      <c r="I117" s="65"/>
      <c r="J117" s="65"/>
      <c r="K117" s="65"/>
      <c r="L117" s="65"/>
      <c r="M117" s="65"/>
      <c r="N117" s="65"/>
      <c r="O117" s="65"/>
      <c r="P117" s="66"/>
    </row>
    <row r="118" spans="1:16">
      <c r="A118" s="72"/>
      <c r="B118" s="65"/>
      <c r="C118" s="65"/>
      <c r="D118" s="65"/>
      <c r="E118" s="65"/>
      <c r="F118" s="65"/>
      <c r="G118" s="65"/>
      <c r="H118" s="65"/>
      <c r="I118" s="65"/>
      <c r="J118" s="65"/>
      <c r="K118" s="65"/>
      <c r="L118" s="65"/>
      <c r="M118" s="65"/>
      <c r="N118" s="65"/>
      <c r="O118" s="65"/>
      <c r="P118" s="66"/>
    </row>
    <row r="119" spans="1:16">
      <c r="A119" s="72"/>
      <c r="B119" s="65"/>
      <c r="C119" s="65"/>
      <c r="D119" s="65"/>
      <c r="E119" s="65"/>
      <c r="F119" s="65"/>
      <c r="G119" s="65"/>
      <c r="H119" s="65"/>
      <c r="I119" s="65"/>
      <c r="J119" s="65"/>
      <c r="K119" s="65"/>
      <c r="L119" s="65"/>
      <c r="M119" s="65"/>
      <c r="N119" s="65"/>
      <c r="O119" s="65"/>
      <c r="P119" s="66"/>
    </row>
    <row r="120" spans="1:16">
      <c r="A120" s="72"/>
      <c r="B120" s="65"/>
      <c r="C120" s="65"/>
      <c r="D120" s="65"/>
      <c r="E120" s="65"/>
      <c r="F120" s="65"/>
      <c r="G120" s="65"/>
      <c r="H120" s="65"/>
      <c r="I120" s="65"/>
      <c r="J120" s="65"/>
      <c r="K120" s="65"/>
      <c r="L120" s="65"/>
      <c r="M120" s="65"/>
      <c r="N120" s="65"/>
      <c r="O120" s="65"/>
      <c r="P120" s="66"/>
    </row>
    <row r="121" spans="1:16">
      <c r="A121" s="72"/>
      <c r="B121" s="65"/>
      <c r="C121" s="65"/>
      <c r="D121" s="65"/>
      <c r="E121" s="65"/>
      <c r="F121" s="65"/>
      <c r="G121" s="65"/>
      <c r="H121" s="65"/>
      <c r="I121" s="65"/>
      <c r="J121" s="65"/>
      <c r="K121" s="65"/>
      <c r="L121" s="65"/>
      <c r="M121" s="65"/>
      <c r="N121" s="65"/>
      <c r="O121" s="65"/>
      <c r="P121" s="66"/>
    </row>
    <row r="122" spans="1:16">
      <c r="A122" s="72"/>
      <c r="B122" s="65"/>
      <c r="C122" s="65"/>
      <c r="D122" s="65"/>
      <c r="E122" s="65"/>
      <c r="F122" s="65"/>
      <c r="G122" s="65"/>
      <c r="H122" s="65"/>
      <c r="I122" s="65"/>
      <c r="J122" s="65"/>
      <c r="K122" s="65"/>
      <c r="L122" s="65"/>
      <c r="M122" s="65"/>
      <c r="N122" s="65"/>
      <c r="O122" s="65"/>
      <c r="P122" s="66"/>
    </row>
    <row r="123" spans="1:16">
      <c r="P123" s="82"/>
    </row>
    <row r="124" spans="1:16">
      <c r="A124" s="78"/>
      <c r="B124" s="44"/>
      <c r="C124" s="44"/>
      <c r="D124" s="44"/>
      <c r="E124" s="44"/>
      <c r="F124" s="44"/>
      <c r="G124" s="44"/>
      <c r="H124" s="44"/>
      <c r="I124" s="44"/>
      <c r="J124" s="44"/>
      <c r="K124" s="44"/>
      <c r="L124" s="44"/>
      <c r="M124" s="44"/>
      <c r="N124" s="60"/>
      <c r="O124" s="60"/>
      <c r="P124" s="82"/>
    </row>
    <row r="125" spans="1:16">
      <c r="A125" s="79"/>
      <c r="B125" s="44"/>
      <c r="C125" s="44"/>
      <c r="D125" s="44"/>
      <c r="E125" s="44"/>
      <c r="F125" s="44"/>
      <c r="G125" s="44"/>
      <c r="H125" s="44"/>
      <c r="I125" s="44"/>
      <c r="J125" s="44"/>
      <c r="K125" s="44"/>
      <c r="L125" s="44"/>
      <c r="M125" s="44"/>
      <c r="N125" s="58"/>
      <c r="O125" s="44"/>
    </row>
    <row r="126" spans="1:16">
      <c r="A126" s="72"/>
      <c r="B126" s="44"/>
      <c r="C126" s="44"/>
      <c r="D126" s="44"/>
      <c r="E126" s="44"/>
      <c r="F126" s="44"/>
      <c r="G126" s="44"/>
      <c r="H126" s="44"/>
      <c r="I126" s="44"/>
      <c r="J126" s="44"/>
      <c r="K126" s="44"/>
      <c r="L126" s="44"/>
      <c r="M126" s="44"/>
      <c r="N126" s="44"/>
      <c r="O126" s="44"/>
    </row>
    <row r="127" spans="1:16">
      <c r="A127" s="72"/>
      <c r="B127" s="60"/>
      <c r="C127" s="60"/>
      <c r="D127" s="60"/>
      <c r="E127" s="60"/>
      <c r="F127" s="60"/>
      <c r="G127" s="60"/>
      <c r="H127" s="60"/>
      <c r="I127" s="60"/>
      <c r="J127" s="60"/>
      <c r="K127" s="60"/>
      <c r="L127" s="60"/>
      <c r="M127" s="60"/>
      <c r="N127" s="60"/>
      <c r="O127" s="60"/>
      <c r="P127" s="30"/>
    </row>
    <row r="128" spans="1:16">
      <c r="A128" s="72"/>
      <c r="B128" s="60"/>
      <c r="C128" s="60"/>
      <c r="D128" s="60"/>
      <c r="E128" s="60"/>
      <c r="F128" s="60"/>
      <c r="G128" s="60"/>
      <c r="H128" s="60"/>
      <c r="I128" s="60"/>
      <c r="J128" s="60"/>
      <c r="K128" s="60"/>
      <c r="L128" s="60"/>
      <c r="M128" s="60"/>
      <c r="N128" s="60"/>
      <c r="O128" s="60"/>
      <c r="P128" s="30"/>
    </row>
    <row r="129" spans="1:16">
      <c r="A129" s="72"/>
      <c r="B129" s="60"/>
      <c r="C129" s="60"/>
      <c r="D129" s="60"/>
      <c r="E129" s="60"/>
      <c r="F129" s="60"/>
      <c r="G129" s="60"/>
      <c r="H129" s="60"/>
      <c r="I129" s="60"/>
      <c r="J129" s="60"/>
      <c r="K129" s="60"/>
      <c r="L129" s="60"/>
      <c r="M129" s="60"/>
      <c r="N129" s="60"/>
      <c r="O129" s="60"/>
      <c r="P129" s="30"/>
    </row>
    <row r="130" spans="1:16">
      <c r="A130" s="72"/>
      <c r="B130" s="60"/>
      <c r="C130" s="60"/>
      <c r="D130" s="60"/>
      <c r="E130" s="60"/>
      <c r="F130" s="60"/>
      <c r="G130" s="60"/>
      <c r="H130" s="60"/>
      <c r="I130" s="60"/>
      <c r="J130" s="60"/>
      <c r="K130" s="60"/>
      <c r="L130" s="60"/>
      <c r="M130" s="60"/>
      <c r="N130" s="60"/>
      <c r="O130" s="60"/>
      <c r="P130" s="30"/>
    </row>
    <row r="131" spans="1:16">
      <c r="A131" s="72"/>
      <c r="B131" s="60"/>
      <c r="C131" s="60"/>
      <c r="D131" s="60"/>
      <c r="E131" s="60"/>
      <c r="F131" s="60"/>
      <c r="G131" s="60"/>
      <c r="H131" s="60"/>
      <c r="I131" s="60"/>
      <c r="J131" s="60"/>
      <c r="K131" s="60"/>
      <c r="L131" s="60"/>
      <c r="M131" s="60"/>
      <c r="N131" s="60"/>
      <c r="O131" s="60"/>
      <c r="P131" s="30"/>
    </row>
    <row r="132" spans="1:16">
      <c r="A132" s="72"/>
      <c r="B132" s="60"/>
      <c r="C132" s="60"/>
      <c r="D132" s="60"/>
      <c r="E132" s="60"/>
      <c r="F132" s="60"/>
      <c r="G132" s="60"/>
      <c r="H132" s="60"/>
      <c r="I132" s="60"/>
      <c r="J132" s="60"/>
      <c r="K132" s="60"/>
      <c r="L132" s="60"/>
      <c r="M132" s="60"/>
      <c r="N132" s="60"/>
      <c r="O132" s="60"/>
      <c r="P132" s="30"/>
    </row>
    <row r="133" spans="1:16">
      <c r="A133" s="72"/>
      <c r="B133" s="60"/>
      <c r="C133" s="60"/>
      <c r="D133" s="60"/>
      <c r="E133" s="60"/>
      <c r="F133" s="60"/>
      <c r="G133" s="60"/>
      <c r="H133" s="60"/>
      <c r="I133" s="60"/>
      <c r="J133" s="60"/>
      <c r="K133" s="60"/>
      <c r="L133" s="60"/>
      <c r="M133" s="60"/>
      <c r="N133" s="60"/>
      <c r="O133" s="60"/>
      <c r="P133" s="30"/>
    </row>
    <row r="134" spans="1:16">
      <c r="A134" s="72"/>
      <c r="B134" s="60"/>
      <c r="C134" s="60"/>
      <c r="D134" s="60"/>
      <c r="E134" s="60"/>
      <c r="F134" s="60"/>
      <c r="G134" s="60"/>
      <c r="H134" s="60"/>
      <c r="I134" s="60"/>
      <c r="J134" s="60"/>
      <c r="K134" s="60"/>
      <c r="L134" s="60"/>
      <c r="M134" s="60"/>
      <c r="N134" s="60"/>
      <c r="O134" s="60"/>
      <c r="P134" s="30"/>
    </row>
    <row r="135" spans="1:16">
      <c r="A135" s="72"/>
      <c r="B135" s="60"/>
      <c r="C135" s="60"/>
      <c r="D135" s="60"/>
      <c r="E135" s="60"/>
      <c r="F135" s="60"/>
      <c r="G135" s="60"/>
      <c r="H135" s="60"/>
      <c r="I135" s="60"/>
      <c r="J135" s="60"/>
      <c r="K135" s="60"/>
      <c r="L135" s="60"/>
      <c r="M135" s="60"/>
      <c r="N135" s="60"/>
      <c r="O135" s="60"/>
      <c r="P135" s="30"/>
    </row>
    <row r="136" spans="1:16">
      <c r="A136" s="72"/>
      <c r="B136" s="60"/>
      <c r="C136" s="60"/>
      <c r="D136" s="60"/>
      <c r="E136" s="60"/>
      <c r="F136" s="60"/>
      <c r="G136" s="60"/>
      <c r="H136" s="60"/>
      <c r="I136" s="60"/>
      <c r="J136" s="60"/>
      <c r="K136" s="60"/>
      <c r="L136" s="60"/>
      <c r="M136" s="60"/>
      <c r="N136" s="60"/>
      <c r="O136" s="60"/>
      <c r="P136" s="30"/>
    </row>
    <row r="137" spans="1:16">
      <c r="A137" s="72"/>
      <c r="B137" s="60"/>
      <c r="C137" s="60"/>
      <c r="D137" s="60"/>
      <c r="E137" s="60"/>
      <c r="F137" s="60"/>
      <c r="G137" s="60"/>
      <c r="H137" s="60"/>
      <c r="I137" s="60"/>
      <c r="J137" s="60"/>
      <c r="K137" s="60"/>
      <c r="L137" s="60"/>
      <c r="M137" s="60"/>
      <c r="N137" s="60"/>
      <c r="O137" s="60"/>
      <c r="P137" s="30"/>
    </row>
    <row r="138" spans="1:16">
      <c r="A138" s="72"/>
      <c r="B138" s="60"/>
      <c r="C138" s="60"/>
      <c r="D138" s="60"/>
      <c r="E138" s="60"/>
      <c r="F138" s="60"/>
      <c r="G138" s="60"/>
      <c r="H138" s="60"/>
      <c r="I138" s="60"/>
      <c r="J138" s="60"/>
      <c r="K138" s="60"/>
      <c r="L138" s="60"/>
      <c r="M138" s="60"/>
      <c r="N138" s="60"/>
      <c r="O138" s="60"/>
      <c r="P138" s="30"/>
    </row>
    <row r="139" spans="1:16">
      <c r="A139" s="72"/>
      <c r="B139" s="60"/>
      <c r="C139" s="60"/>
      <c r="D139" s="60"/>
      <c r="E139" s="60"/>
      <c r="F139" s="60"/>
      <c r="G139" s="60"/>
      <c r="H139" s="60"/>
      <c r="I139" s="60"/>
      <c r="J139" s="60"/>
      <c r="K139" s="60"/>
      <c r="L139" s="60"/>
      <c r="M139" s="60"/>
      <c r="N139" s="60"/>
      <c r="O139" s="60"/>
      <c r="P139" s="30"/>
    </row>
    <row r="141" spans="1:16">
      <c r="P141" s="66"/>
    </row>
    <row r="142" spans="1:16">
      <c r="P142" s="66"/>
    </row>
    <row r="143" spans="1:16">
      <c r="B143" s="74"/>
      <c r="P143" s="66"/>
    </row>
    <row r="144" spans="1:16">
      <c r="B144" s="44"/>
      <c r="C144" s="44"/>
      <c r="D144" s="44"/>
      <c r="E144" s="44"/>
      <c r="F144" s="44"/>
      <c r="G144" s="44"/>
      <c r="H144" s="44"/>
      <c r="I144" s="44"/>
      <c r="J144" s="44"/>
      <c r="K144" s="44"/>
      <c r="L144" s="44"/>
      <c r="M144" s="44"/>
    </row>
    <row r="145" spans="1:16">
      <c r="A145" s="78"/>
      <c r="B145" s="44"/>
      <c r="C145" s="44"/>
      <c r="D145" s="44"/>
      <c r="E145" s="44"/>
      <c r="F145" s="44"/>
      <c r="G145" s="44"/>
      <c r="H145" s="44"/>
      <c r="I145" s="44"/>
      <c r="J145" s="44"/>
      <c r="K145" s="44"/>
      <c r="L145" s="44"/>
      <c r="M145" s="44"/>
    </row>
    <row r="146" spans="1:16">
      <c r="A146" s="72"/>
      <c r="B146" s="44"/>
      <c r="C146" s="44"/>
      <c r="D146" s="44"/>
      <c r="E146" s="44"/>
      <c r="F146" s="44"/>
      <c r="G146" s="44"/>
      <c r="H146" s="44"/>
      <c r="I146" s="44"/>
      <c r="J146" s="44"/>
      <c r="K146" s="44"/>
      <c r="L146" s="44"/>
      <c r="M146" s="44"/>
    </row>
    <row r="147" spans="1:16">
      <c r="A147" s="72"/>
      <c r="B147" s="83"/>
      <c r="C147" s="83"/>
      <c r="D147" s="83"/>
      <c r="E147" s="83"/>
      <c r="F147" s="83"/>
      <c r="G147" s="83"/>
      <c r="H147" s="83"/>
      <c r="I147" s="83"/>
      <c r="J147" s="83"/>
      <c r="K147" s="83"/>
      <c r="L147" s="83"/>
      <c r="M147" s="83"/>
      <c r="N147" s="84"/>
      <c r="O147" s="84"/>
      <c r="P147" s="23"/>
    </row>
    <row r="148" spans="1:16">
      <c r="A148" s="72"/>
      <c r="B148" s="44"/>
      <c r="C148" s="83"/>
      <c r="D148" s="83"/>
      <c r="E148" s="83"/>
      <c r="F148" s="83"/>
      <c r="G148" s="83"/>
      <c r="H148" s="83"/>
      <c r="I148" s="83"/>
      <c r="J148" s="83"/>
      <c r="K148" s="83"/>
      <c r="L148" s="83"/>
      <c r="M148" s="83"/>
      <c r="N148" s="84"/>
      <c r="O148" s="84"/>
      <c r="P148" s="23"/>
    </row>
    <row r="149" spans="1:16">
      <c r="A149" s="72"/>
      <c r="B149" s="44"/>
      <c r="C149" s="44"/>
      <c r="D149" s="83"/>
      <c r="E149" s="83"/>
      <c r="F149" s="83"/>
      <c r="G149" s="83"/>
      <c r="H149" s="83"/>
      <c r="I149" s="83"/>
      <c r="J149" s="83"/>
      <c r="K149" s="83"/>
      <c r="L149" s="83"/>
      <c r="M149" s="83"/>
      <c r="N149" s="84"/>
      <c r="O149" s="84"/>
      <c r="P149" s="23"/>
    </row>
    <row r="150" spans="1:16">
      <c r="A150" s="72"/>
      <c r="B150" s="44"/>
      <c r="C150" s="44"/>
      <c r="D150" s="44"/>
      <c r="E150" s="83"/>
      <c r="F150" s="83"/>
      <c r="G150" s="83"/>
      <c r="H150" s="83"/>
      <c r="I150" s="83"/>
      <c r="J150" s="83"/>
      <c r="K150" s="83"/>
      <c r="L150" s="83"/>
      <c r="M150" s="83"/>
      <c r="N150" s="84"/>
      <c r="O150" s="84"/>
      <c r="P150" s="23"/>
    </row>
    <row r="151" spans="1:16">
      <c r="A151" s="72"/>
      <c r="B151" s="44"/>
      <c r="C151" s="44"/>
      <c r="D151" s="44"/>
      <c r="E151" s="44"/>
      <c r="F151" s="83"/>
      <c r="G151" s="83"/>
      <c r="H151" s="83"/>
      <c r="I151" s="83"/>
      <c r="J151" s="83"/>
      <c r="K151" s="83"/>
      <c r="L151" s="83"/>
      <c r="M151" s="83"/>
      <c r="N151" s="84"/>
      <c r="O151" s="84"/>
      <c r="P151" s="23"/>
    </row>
    <row r="152" spans="1:16">
      <c r="A152" s="72"/>
      <c r="B152" s="44"/>
      <c r="C152" s="44"/>
      <c r="D152" s="44"/>
      <c r="E152" s="44"/>
      <c r="F152" s="44"/>
      <c r="G152" s="83"/>
      <c r="H152" s="83"/>
      <c r="I152" s="83"/>
      <c r="J152" s="83"/>
      <c r="K152" s="83"/>
      <c r="L152" s="83"/>
      <c r="M152" s="83"/>
      <c r="N152" s="84"/>
      <c r="O152" s="84"/>
      <c r="P152" s="23"/>
    </row>
    <row r="153" spans="1:16">
      <c r="A153" s="72"/>
      <c r="B153" s="44"/>
      <c r="C153" s="44"/>
      <c r="D153" s="44"/>
      <c r="E153" s="44"/>
      <c r="F153" s="44"/>
      <c r="G153" s="44"/>
      <c r="H153" s="83"/>
      <c r="I153" s="83"/>
      <c r="J153" s="83"/>
      <c r="K153" s="83"/>
      <c r="L153" s="83"/>
      <c r="M153" s="83"/>
      <c r="N153" s="84"/>
      <c r="O153" s="84"/>
      <c r="P153" s="23"/>
    </row>
    <row r="154" spans="1:16">
      <c r="A154" s="72"/>
      <c r="B154" s="44"/>
      <c r="C154" s="44"/>
      <c r="D154" s="44"/>
      <c r="E154" s="44"/>
      <c r="F154" s="44"/>
      <c r="G154" s="44"/>
      <c r="H154" s="44"/>
      <c r="I154" s="83"/>
      <c r="J154" s="83"/>
      <c r="K154" s="83"/>
      <c r="L154" s="83"/>
      <c r="M154" s="83"/>
      <c r="N154" s="84"/>
      <c r="O154" s="84"/>
      <c r="P154" s="23"/>
    </row>
    <row r="155" spans="1:16">
      <c r="A155" s="72"/>
      <c r="B155" s="44"/>
      <c r="C155" s="44"/>
      <c r="D155" s="44"/>
      <c r="E155" s="44"/>
      <c r="F155" s="44"/>
      <c r="G155" s="44"/>
      <c r="H155" s="44"/>
      <c r="I155" s="44"/>
      <c r="J155" s="85"/>
      <c r="K155" s="85"/>
      <c r="L155" s="85"/>
      <c r="M155" s="85"/>
      <c r="N155" s="84"/>
      <c r="O155" s="84"/>
      <c r="P155" s="23"/>
    </row>
    <row r="156" spans="1:16">
      <c r="A156" s="72"/>
      <c r="B156" s="44"/>
      <c r="C156" s="44"/>
      <c r="D156" s="44"/>
      <c r="E156" s="44"/>
      <c r="F156" s="44"/>
      <c r="G156" s="44"/>
      <c r="H156" s="44"/>
      <c r="I156" s="44"/>
      <c r="J156" s="60"/>
      <c r="K156" s="85"/>
      <c r="L156" s="85"/>
      <c r="M156" s="85"/>
      <c r="N156" s="84"/>
      <c r="O156" s="84"/>
      <c r="P156" s="23"/>
    </row>
    <row r="157" spans="1:16">
      <c r="A157" s="72"/>
      <c r="B157" s="44"/>
      <c r="C157" s="44"/>
      <c r="D157" s="44"/>
      <c r="E157" s="44"/>
      <c r="F157" s="44"/>
      <c r="G157" s="44"/>
      <c r="H157" s="44"/>
      <c r="I157" s="44"/>
      <c r="J157" s="60"/>
      <c r="K157" s="60"/>
      <c r="L157" s="85"/>
      <c r="M157" s="85"/>
      <c r="N157" s="84"/>
      <c r="O157" s="84"/>
      <c r="P157" s="23"/>
    </row>
    <row r="158" spans="1:16">
      <c r="A158" s="72"/>
      <c r="B158" s="44"/>
      <c r="C158" s="44"/>
      <c r="D158" s="44"/>
      <c r="E158" s="44"/>
      <c r="F158" s="44"/>
      <c r="G158" s="44"/>
      <c r="H158" s="44"/>
      <c r="I158" s="44"/>
      <c r="J158" s="60"/>
      <c r="K158" s="60"/>
      <c r="L158" s="60"/>
      <c r="M158" s="85"/>
      <c r="N158" s="84"/>
      <c r="O158" s="84"/>
      <c r="P158" s="23"/>
    </row>
    <row r="159" spans="1:16">
      <c r="A159" s="72"/>
      <c r="N159" s="84"/>
      <c r="O159" s="84"/>
      <c r="P159" s="23"/>
    </row>
    <row r="161" spans="1:13">
      <c r="B161" s="44"/>
      <c r="C161" s="44"/>
      <c r="D161" s="44"/>
      <c r="E161" s="44"/>
      <c r="F161" s="44"/>
      <c r="G161" s="44"/>
      <c r="H161" s="44"/>
      <c r="I161" s="44"/>
      <c r="J161" s="44"/>
      <c r="K161" s="44"/>
      <c r="L161" s="44"/>
      <c r="M161" s="44"/>
    </row>
    <row r="162" spans="1:13">
      <c r="A162" s="78"/>
      <c r="B162" s="44"/>
      <c r="C162" s="44"/>
      <c r="D162" s="44"/>
      <c r="E162" s="44"/>
      <c r="F162" s="44"/>
      <c r="G162" s="44"/>
      <c r="H162" s="44"/>
      <c r="I162" s="44"/>
      <c r="J162" s="44"/>
      <c r="K162" s="44"/>
      <c r="L162" s="44"/>
      <c r="M162" s="44"/>
    </row>
    <row r="163" spans="1:13">
      <c r="A163" s="72"/>
      <c r="B163" s="44"/>
      <c r="C163" s="44"/>
      <c r="D163" s="44"/>
      <c r="E163" s="44"/>
      <c r="F163" s="44"/>
      <c r="G163" s="44"/>
      <c r="H163" s="44"/>
      <c r="I163" s="44"/>
      <c r="J163" s="44"/>
      <c r="K163" s="44"/>
      <c r="L163" s="44"/>
      <c r="M163" s="44"/>
    </row>
    <row r="164" spans="1:13">
      <c r="A164" s="72"/>
      <c r="B164" s="86"/>
      <c r="C164" s="86"/>
      <c r="D164" s="86"/>
      <c r="E164" s="86"/>
      <c r="F164" s="86"/>
      <c r="G164" s="86"/>
      <c r="H164" s="86"/>
      <c r="I164" s="86"/>
      <c r="J164" s="86"/>
      <c r="K164" s="86"/>
      <c r="L164" s="86"/>
      <c r="M164" s="86"/>
    </row>
    <row r="165" spans="1:13">
      <c r="A165" s="72"/>
      <c r="B165" s="87"/>
      <c r="C165" s="86"/>
      <c r="D165" s="86"/>
      <c r="E165" s="86"/>
      <c r="F165" s="86"/>
      <c r="G165" s="86"/>
      <c r="H165" s="86"/>
      <c r="I165" s="86"/>
      <c r="J165" s="86"/>
      <c r="K165" s="86"/>
      <c r="L165" s="86"/>
      <c r="M165" s="86"/>
    </row>
    <row r="166" spans="1:13">
      <c r="A166" s="72"/>
      <c r="B166" s="87"/>
      <c r="C166" s="87"/>
      <c r="D166" s="86"/>
      <c r="E166" s="86"/>
      <c r="F166" s="86"/>
      <c r="G166" s="86"/>
      <c r="H166" s="86"/>
      <c r="I166" s="86"/>
      <c r="J166" s="86"/>
      <c r="K166" s="86"/>
      <c r="L166" s="86"/>
      <c r="M166" s="86"/>
    </row>
    <row r="167" spans="1:13">
      <c r="A167" s="72"/>
      <c r="B167" s="87"/>
      <c r="C167" s="87"/>
      <c r="D167" s="87"/>
      <c r="E167" s="86"/>
      <c r="F167" s="86"/>
      <c r="G167" s="86"/>
      <c r="H167" s="86"/>
      <c r="I167" s="86"/>
      <c r="J167" s="86"/>
      <c r="K167" s="86"/>
      <c r="L167" s="86"/>
      <c r="M167" s="86"/>
    </row>
    <row r="168" spans="1:13">
      <c r="A168" s="72"/>
      <c r="B168" s="87"/>
      <c r="C168" s="87"/>
      <c r="D168" s="87"/>
      <c r="E168" s="87"/>
      <c r="F168" s="86"/>
      <c r="G168" s="86"/>
      <c r="H168" s="86"/>
      <c r="I168" s="86"/>
      <c r="J168" s="86"/>
      <c r="K168" s="86"/>
      <c r="L168" s="86"/>
      <c r="M168" s="86"/>
    </row>
    <row r="169" spans="1:13">
      <c r="A169" s="72"/>
      <c r="B169" s="87"/>
      <c r="C169" s="87"/>
      <c r="D169" s="87"/>
      <c r="E169" s="87"/>
      <c r="F169" s="87"/>
      <c r="G169" s="86"/>
      <c r="H169" s="86"/>
      <c r="I169" s="86"/>
      <c r="J169" s="86"/>
      <c r="K169" s="86"/>
      <c r="L169" s="86"/>
      <c r="M169" s="86"/>
    </row>
    <row r="170" spans="1:13">
      <c r="A170" s="72"/>
      <c r="B170" s="87"/>
      <c r="C170" s="87"/>
      <c r="D170" s="87"/>
      <c r="E170" s="87"/>
      <c r="F170" s="87"/>
      <c r="G170" s="87"/>
      <c r="H170" s="86"/>
      <c r="I170" s="86"/>
      <c r="J170" s="86"/>
      <c r="K170" s="86"/>
      <c r="L170" s="86"/>
      <c r="M170" s="86"/>
    </row>
    <row r="171" spans="1:13">
      <c r="A171" s="72"/>
      <c r="B171" s="87"/>
      <c r="C171" s="87"/>
      <c r="D171" s="87"/>
      <c r="E171" s="87"/>
      <c r="F171" s="87"/>
      <c r="G171" s="87"/>
      <c r="H171" s="87"/>
      <c r="I171" s="86"/>
      <c r="J171" s="86"/>
      <c r="K171" s="86"/>
      <c r="L171" s="86"/>
      <c r="M171" s="86"/>
    </row>
    <row r="172" spans="1:13">
      <c r="A172" s="72"/>
      <c r="B172" s="87"/>
      <c r="C172" s="87"/>
      <c r="D172" s="87"/>
      <c r="E172" s="87"/>
      <c r="F172" s="87"/>
      <c r="G172" s="87"/>
      <c r="H172" s="87"/>
      <c r="I172" s="87"/>
      <c r="J172" s="86"/>
      <c r="K172" s="86"/>
      <c r="L172" s="86"/>
      <c r="M172" s="86"/>
    </row>
    <row r="173" spans="1:13">
      <c r="A173" s="72"/>
      <c r="B173" s="87"/>
      <c r="C173" s="87"/>
      <c r="D173" s="87"/>
      <c r="E173" s="87"/>
      <c r="F173" s="87"/>
      <c r="G173" s="87"/>
      <c r="H173" s="87"/>
      <c r="I173" s="87"/>
      <c r="J173" s="87"/>
      <c r="K173" s="86"/>
      <c r="L173" s="86"/>
      <c r="M173" s="86"/>
    </row>
    <row r="174" spans="1:13">
      <c r="A174" s="72"/>
      <c r="B174" s="87"/>
      <c r="C174" s="87"/>
      <c r="D174" s="87"/>
      <c r="E174" s="87"/>
      <c r="F174" s="87"/>
      <c r="G174" s="87"/>
      <c r="H174" s="87"/>
      <c r="I174" s="87"/>
      <c r="J174" s="87"/>
      <c r="K174" s="87"/>
      <c r="L174" s="86"/>
      <c r="M174" s="86"/>
    </row>
    <row r="175" spans="1:13">
      <c r="A175" s="72"/>
      <c r="B175" s="87"/>
      <c r="C175" s="87"/>
      <c r="D175" s="87"/>
      <c r="E175" s="87"/>
      <c r="F175" s="87"/>
      <c r="G175" s="87"/>
      <c r="H175" s="87"/>
      <c r="I175" s="87"/>
      <c r="J175" s="87"/>
      <c r="K175" s="87"/>
      <c r="L175" s="87"/>
      <c r="M175" s="86"/>
    </row>
    <row r="176" spans="1:13">
      <c r="A176" s="72"/>
    </row>
    <row r="178" spans="1:14">
      <c r="A178" s="78"/>
    </row>
    <row r="179" spans="1:14">
      <c r="A179" s="44"/>
      <c r="B179" s="44"/>
      <c r="C179" s="44"/>
      <c r="D179" s="44"/>
      <c r="E179" s="44"/>
      <c r="F179" s="44"/>
      <c r="G179" s="44"/>
      <c r="H179" s="44"/>
      <c r="I179" s="44"/>
      <c r="J179" s="44"/>
      <c r="K179" s="44"/>
      <c r="L179" s="44"/>
      <c r="M179" s="44"/>
      <c r="N179" s="44"/>
    </row>
    <row r="180" spans="1:14">
      <c r="A180" s="60"/>
      <c r="B180" s="44"/>
      <c r="C180" s="44"/>
      <c r="D180" s="44"/>
      <c r="E180" s="44"/>
      <c r="F180" s="44"/>
      <c r="G180" s="44"/>
      <c r="H180" s="44"/>
      <c r="I180" s="44"/>
      <c r="J180" s="44"/>
      <c r="K180" s="44"/>
      <c r="L180" s="44"/>
      <c r="M180" s="44"/>
      <c r="N180" s="60"/>
    </row>
    <row r="181" spans="1:14">
      <c r="A181" s="72"/>
      <c r="B181" s="44"/>
      <c r="C181" s="44"/>
      <c r="D181" s="44"/>
      <c r="E181" s="44"/>
      <c r="F181" s="44"/>
      <c r="G181" s="44"/>
      <c r="H181" s="44"/>
      <c r="I181" s="44"/>
      <c r="J181" s="44"/>
      <c r="K181" s="44"/>
      <c r="L181" s="44"/>
      <c r="M181" s="44"/>
      <c r="N181" s="44"/>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72"/>
      <c r="B194" s="65"/>
      <c r="C194" s="65"/>
      <c r="D194" s="65"/>
      <c r="E194" s="65"/>
      <c r="F194" s="65"/>
      <c r="G194" s="65"/>
      <c r="H194" s="65"/>
      <c r="I194" s="65"/>
      <c r="J194" s="65"/>
      <c r="K194" s="65"/>
      <c r="L194" s="65"/>
      <c r="M194" s="65"/>
      <c r="N194" s="65"/>
    </row>
    <row r="195" spans="1:14">
      <c r="A195" s="44"/>
      <c r="B195" s="44"/>
      <c r="C195" s="44"/>
      <c r="D195" s="44"/>
      <c r="E195" s="44"/>
      <c r="F195" s="44"/>
      <c r="G195" s="44"/>
      <c r="H195" s="44"/>
      <c r="I195" s="44"/>
      <c r="J195" s="44"/>
      <c r="K195" s="44"/>
      <c r="L195" s="44"/>
      <c r="M195" s="44"/>
      <c r="N195" s="44"/>
    </row>
    <row r="196" spans="1:14">
      <c r="A196" s="78"/>
    </row>
    <row r="197" spans="1:14">
      <c r="A197" s="44"/>
      <c r="B197" s="44"/>
      <c r="C197" s="44"/>
      <c r="D197" s="44"/>
      <c r="E197" s="44"/>
      <c r="F197" s="44"/>
      <c r="G197" s="44"/>
      <c r="H197" s="44"/>
      <c r="I197" s="44"/>
      <c r="J197" s="44"/>
      <c r="K197" s="44"/>
      <c r="L197" s="44"/>
      <c r="M197" s="44"/>
      <c r="N197" s="44"/>
    </row>
    <row r="198" spans="1:14">
      <c r="A198" s="60"/>
      <c r="B198" s="44"/>
      <c r="C198" s="44"/>
      <c r="D198" s="44"/>
      <c r="E198" s="44"/>
      <c r="F198" s="44"/>
      <c r="G198" s="44"/>
      <c r="H198" s="44"/>
      <c r="I198" s="44"/>
      <c r="J198" s="44"/>
      <c r="K198" s="44"/>
      <c r="L198" s="44"/>
      <c r="M198" s="44"/>
      <c r="N198" s="60"/>
    </row>
    <row r="199" spans="1:14">
      <c r="A199" s="72"/>
      <c r="B199" s="44"/>
      <c r="C199" s="44"/>
      <c r="D199" s="44"/>
      <c r="E199" s="44"/>
      <c r="F199" s="44"/>
      <c r="G199" s="44"/>
      <c r="H199" s="44"/>
      <c r="I199" s="44"/>
      <c r="J199" s="44"/>
      <c r="K199" s="44"/>
      <c r="L199" s="44"/>
      <c r="M199" s="44"/>
      <c r="N199" s="44"/>
    </row>
    <row r="200" spans="1:14">
      <c r="A200" s="72"/>
      <c r="B200" s="65"/>
      <c r="C200" s="65"/>
      <c r="D200" s="65"/>
      <c r="E200" s="65"/>
      <c r="F200" s="65"/>
      <c r="G200" s="65"/>
      <c r="H200" s="65"/>
      <c r="I200" s="65"/>
      <c r="J200" s="65"/>
      <c r="K200" s="65"/>
      <c r="L200" s="65"/>
      <c r="M200" s="65"/>
      <c r="N200" s="65"/>
    </row>
    <row r="201" spans="1:14">
      <c r="A201" s="72"/>
      <c r="B201" s="44"/>
      <c r="C201" s="65"/>
      <c r="D201" s="65"/>
      <c r="E201" s="65"/>
      <c r="F201" s="65"/>
      <c r="G201" s="65"/>
      <c r="H201" s="65"/>
      <c r="I201" s="65"/>
      <c r="J201" s="65"/>
      <c r="K201" s="65"/>
      <c r="L201" s="65"/>
      <c r="M201" s="65"/>
      <c r="N201" s="65"/>
    </row>
    <row r="202" spans="1:14">
      <c r="A202" s="72"/>
      <c r="B202" s="44"/>
      <c r="C202" s="44"/>
      <c r="D202" s="65"/>
      <c r="E202" s="65"/>
      <c r="F202" s="65"/>
      <c r="G202" s="65"/>
      <c r="H202" s="65"/>
      <c r="I202" s="65"/>
      <c r="J202" s="65"/>
      <c r="K202" s="65"/>
      <c r="L202" s="65"/>
      <c r="M202" s="65"/>
      <c r="N202" s="65"/>
    </row>
    <row r="203" spans="1:14">
      <c r="A203" s="72"/>
      <c r="B203" s="44"/>
      <c r="C203" s="44"/>
      <c r="D203" s="44"/>
      <c r="E203" s="65"/>
      <c r="F203" s="65"/>
      <c r="G203" s="65"/>
      <c r="H203" s="65"/>
      <c r="I203" s="65"/>
      <c r="J203" s="65"/>
      <c r="K203" s="65"/>
      <c r="L203" s="65"/>
      <c r="M203" s="65"/>
      <c r="N203" s="65"/>
    </row>
    <row r="204" spans="1:14">
      <c r="A204" s="72"/>
      <c r="B204" s="44"/>
      <c r="C204" s="44"/>
      <c r="D204" s="44"/>
      <c r="E204" s="44"/>
      <c r="F204" s="65"/>
      <c r="G204" s="65"/>
      <c r="H204" s="65"/>
      <c r="I204" s="65"/>
      <c r="J204" s="65"/>
      <c r="K204" s="65"/>
      <c r="L204" s="65"/>
      <c r="M204" s="65"/>
      <c r="N204" s="65"/>
    </row>
    <row r="205" spans="1:14">
      <c r="A205" s="72"/>
      <c r="B205" s="44"/>
      <c r="C205" s="44"/>
      <c r="D205" s="44"/>
      <c r="E205" s="44"/>
      <c r="F205" s="44"/>
      <c r="G205" s="65"/>
      <c r="H205" s="65"/>
      <c r="I205" s="65"/>
      <c r="J205" s="65"/>
      <c r="K205" s="65"/>
      <c r="L205" s="65"/>
      <c r="M205" s="65"/>
      <c r="N205" s="65"/>
    </row>
    <row r="206" spans="1:14">
      <c r="A206" s="72"/>
      <c r="B206" s="44"/>
      <c r="C206" s="44"/>
      <c r="D206" s="44"/>
      <c r="E206" s="44"/>
      <c r="F206" s="44"/>
      <c r="G206" s="44"/>
      <c r="H206" s="65"/>
      <c r="I206" s="65"/>
      <c r="J206" s="65"/>
      <c r="K206" s="65"/>
      <c r="L206" s="65"/>
      <c r="M206" s="65"/>
      <c r="N206" s="65"/>
    </row>
    <row r="207" spans="1:14">
      <c r="A207" s="72"/>
      <c r="B207" s="44"/>
      <c r="C207" s="44"/>
      <c r="D207" s="44"/>
      <c r="E207" s="44"/>
      <c r="F207" s="44"/>
      <c r="G207" s="44"/>
      <c r="H207" s="44"/>
      <c r="I207" s="65"/>
      <c r="J207" s="65"/>
      <c r="K207" s="65"/>
      <c r="L207" s="65"/>
      <c r="M207" s="65"/>
      <c r="N207" s="65"/>
    </row>
    <row r="208" spans="1:14">
      <c r="A208" s="72"/>
      <c r="B208" s="44"/>
      <c r="C208" s="44"/>
      <c r="D208" s="44"/>
      <c r="E208" s="44"/>
      <c r="F208" s="44"/>
      <c r="G208" s="44"/>
      <c r="H208" s="44"/>
      <c r="I208" s="44"/>
      <c r="J208" s="65"/>
      <c r="K208" s="65"/>
      <c r="L208" s="65"/>
      <c r="M208" s="65"/>
      <c r="N208" s="65"/>
    </row>
    <row r="209" spans="1:14">
      <c r="A209" s="72"/>
      <c r="B209" s="44"/>
      <c r="C209" s="44"/>
      <c r="D209" s="44"/>
      <c r="E209" s="44"/>
      <c r="F209" s="44"/>
      <c r="G209" s="44"/>
      <c r="H209" s="44"/>
      <c r="I209" s="44"/>
      <c r="J209" s="44"/>
      <c r="K209" s="65"/>
      <c r="L209" s="65"/>
      <c r="M209" s="65"/>
      <c r="N209" s="65"/>
    </row>
    <row r="210" spans="1:14">
      <c r="A210" s="72"/>
      <c r="B210" s="44"/>
      <c r="C210" s="44"/>
      <c r="D210" s="44"/>
      <c r="E210" s="44"/>
      <c r="F210" s="44"/>
      <c r="G210" s="44"/>
      <c r="H210" s="44"/>
      <c r="I210" s="44"/>
      <c r="J210" s="44"/>
      <c r="K210" s="44"/>
      <c r="L210" s="65"/>
      <c r="M210" s="65"/>
      <c r="N210" s="65"/>
    </row>
    <row r="211" spans="1:14">
      <c r="A211" s="72"/>
      <c r="B211" s="44"/>
      <c r="C211" s="44"/>
      <c r="D211" s="44"/>
      <c r="E211" s="44"/>
      <c r="F211" s="44"/>
      <c r="G211" s="44"/>
      <c r="H211" s="44"/>
      <c r="I211" s="44"/>
      <c r="J211" s="44"/>
      <c r="K211" s="44"/>
      <c r="L211" s="44"/>
      <c r="M211" s="65"/>
      <c r="N211" s="65"/>
    </row>
    <row r="212" spans="1:14">
      <c r="A212" s="72"/>
      <c r="B212" s="44"/>
      <c r="C212" s="44"/>
      <c r="D212" s="44"/>
      <c r="E212" s="44"/>
      <c r="F212" s="44"/>
      <c r="G212" s="44"/>
      <c r="H212" s="44"/>
      <c r="I212" s="44"/>
      <c r="J212" s="44"/>
      <c r="K212" s="44"/>
      <c r="L212" s="44"/>
      <c r="M212" s="44"/>
      <c r="N212" s="65"/>
    </row>
    <row r="213" spans="1:14">
      <c r="A213" s="88"/>
    </row>
    <row r="215" spans="1:14">
      <c r="A215" s="78"/>
      <c r="B215" s="44"/>
      <c r="C215" s="44"/>
      <c r="D215" s="44"/>
      <c r="E215" s="44"/>
      <c r="F215" s="44"/>
      <c r="G215" s="44"/>
      <c r="H215" s="44"/>
      <c r="I215" s="44"/>
      <c r="J215" s="44"/>
      <c r="K215" s="44"/>
      <c r="L215" s="44"/>
      <c r="M215" s="44"/>
      <c r="N215" s="44"/>
    </row>
    <row r="216" spans="1:14">
      <c r="A216" s="60"/>
      <c r="B216" s="44"/>
      <c r="C216" s="44"/>
      <c r="D216" s="44"/>
      <c r="E216" s="44"/>
      <c r="F216" s="44"/>
      <c r="G216" s="44"/>
      <c r="H216" s="44"/>
      <c r="I216" s="44"/>
      <c r="J216" s="44"/>
      <c r="K216" s="44"/>
      <c r="L216" s="44"/>
      <c r="M216" s="44"/>
      <c r="N216" s="60"/>
    </row>
    <row r="217" spans="1:14">
      <c r="A217" s="72"/>
      <c r="B217" s="44"/>
      <c r="C217" s="44"/>
      <c r="D217" s="44"/>
      <c r="E217" s="44"/>
      <c r="F217" s="44"/>
      <c r="G217" s="44"/>
      <c r="H217" s="44"/>
      <c r="I217" s="44"/>
      <c r="J217" s="44"/>
      <c r="K217" s="44"/>
      <c r="L217" s="44"/>
      <c r="M217" s="44"/>
      <c r="N217" s="44"/>
    </row>
    <row r="218" spans="1:14">
      <c r="A218" s="72"/>
      <c r="B218" s="65"/>
      <c r="C218" s="65"/>
      <c r="D218" s="65"/>
      <c r="E218" s="65"/>
      <c r="F218" s="65"/>
      <c r="G218" s="65"/>
      <c r="H218" s="65"/>
      <c r="I218" s="65"/>
      <c r="J218" s="65"/>
      <c r="K218" s="65"/>
      <c r="L218" s="65"/>
      <c r="M218" s="65"/>
      <c r="N218" s="65"/>
    </row>
    <row r="219" spans="1:14">
      <c r="A219" s="72"/>
      <c r="B219" s="44"/>
      <c r="C219" s="65"/>
      <c r="D219" s="65"/>
      <c r="E219" s="65"/>
      <c r="F219" s="65"/>
      <c r="G219" s="65"/>
      <c r="H219" s="65"/>
      <c r="I219" s="65"/>
      <c r="J219" s="65"/>
      <c r="K219" s="65"/>
      <c r="L219" s="65"/>
      <c r="M219" s="65"/>
      <c r="N219" s="65"/>
    </row>
    <row r="220" spans="1:14">
      <c r="A220" s="72"/>
      <c r="B220" s="44"/>
      <c r="C220" s="44"/>
      <c r="D220" s="65"/>
      <c r="E220" s="65"/>
      <c r="F220" s="65"/>
      <c r="G220" s="65"/>
      <c r="H220" s="65"/>
      <c r="I220" s="65"/>
      <c r="J220" s="65"/>
      <c r="K220" s="65"/>
      <c r="L220" s="65"/>
      <c r="M220" s="65"/>
      <c r="N220" s="65"/>
    </row>
    <row r="221" spans="1:14">
      <c r="A221" s="72"/>
      <c r="B221" s="44"/>
      <c r="C221" s="44"/>
      <c r="D221" s="44"/>
      <c r="E221" s="65"/>
      <c r="F221" s="65"/>
      <c r="G221" s="65"/>
      <c r="H221" s="65"/>
      <c r="I221" s="65"/>
      <c r="J221" s="65"/>
      <c r="K221" s="65"/>
      <c r="L221" s="65"/>
      <c r="M221" s="65"/>
      <c r="N221" s="65"/>
    </row>
    <row r="222" spans="1:14">
      <c r="A222" s="72"/>
      <c r="B222" s="44"/>
      <c r="C222" s="44"/>
      <c r="D222" s="44"/>
      <c r="E222" s="44"/>
      <c r="F222" s="65"/>
      <c r="G222" s="65"/>
      <c r="H222" s="65"/>
      <c r="I222" s="65"/>
      <c r="J222" s="65"/>
      <c r="K222" s="65"/>
      <c r="L222" s="65"/>
      <c r="M222" s="65"/>
      <c r="N222" s="65"/>
    </row>
    <row r="223" spans="1:14">
      <c r="A223" s="72"/>
      <c r="B223" s="44"/>
      <c r="C223" s="44"/>
      <c r="D223" s="44"/>
      <c r="E223" s="44"/>
      <c r="F223" s="44"/>
      <c r="G223" s="65"/>
      <c r="H223" s="65"/>
      <c r="I223" s="65"/>
      <c r="J223" s="65"/>
      <c r="K223" s="65"/>
      <c r="L223" s="65"/>
      <c r="M223" s="65"/>
      <c r="N223" s="65"/>
    </row>
    <row r="224" spans="1:14">
      <c r="A224" s="72"/>
      <c r="B224" s="44"/>
      <c r="C224" s="44"/>
      <c r="D224" s="44"/>
      <c r="E224" s="44"/>
      <c r="F224" s="44"/>
      <c r="G224" s="44"/>
      <c r="H224" s="65"/>
      <c r="I224" s="65"/>
      <c r="J224" s="65"/>
      <c r="K224" s="65"/>
      <c r="L224" s="65"/>
      <c r="M224" s="65"/>
      <c r="N224" s="65"/>
    </row>
    <row r="225" spans="1:14">
      <c r="A225" s="72"/>
      <c r="B225" s="44"/>
      <c r="C225" s="44"/>
      <c r="D225" s="44"/>
      <c r="E225" s="44"/>
      <c r="F225" s="44"/>
      <c r="G225" s="44"/>
      <c r="H225" s="44"/>
      <c r="I225" s="65"/>
      <c r="J225" s="65"/>
      <c r="K225" s="65"/>
      <c r="L225" s="65"/>
      <c r="M225" s="65"/>
      <c r="N225" s="65"/>
    </row>
    <row r="226" spans="1:14">
      <c r="A226" s="72"/>
      <c r="B226" s="44"/>
      <c r="C226" s="44"/>
      <c r="D226" s="44"/>
      <c r="E226" s="44"/>
      <c r="F226" s="44"/>
      <c r="G226" s="44"/>
      <c r="H226" s="44"/>
      <c r="I226" s="44"/>
      <c r="J226" s="65"/>
      <c r="K226" s="65"/>
      <c r="L226" s="65"/>
      <c r="M226" s="65"/>
      <c r="N226" s="65"/>
    </row>
    <row r="227" spans="1:14">
      <c r="A227" s="72"/>
      <c r="B227" s="44"/>
      <c r="C227" s="44"/>
      <c r="D227" s="44"/>
      <c r="E227" s="44"/>
      <c r="F227" s="44"/>
      <c r="G227" s="44"/>
      <c r="H227" s="44"/>
      <c r="I227" s="44"/>
      <c r="J227" s="44"/>
      <c r="K227" s="65"/>
      <c r="L227" s="65"/>
      <c r="M227" s="65"/>
      <c r="N227" s="65"/>
    </row>
    <row r="228" spans="1:14">
      <c r="A228" s="72"/>
      <c r="B228" s="44"/>
      <c r="C228" s="44"/>
      <c r="D228" s="44"/>
      <c r="E228" s="44"/>
      <c r="F228" s="44"/>
      <c r="G228" s="44"/>
      <c r="H228" s="44"/>
      <c r="I228" s="44"/>
      <c r="J228" s="44"/>
      <c r="K228" s="44"/>
      <c r="L228" s="65"/>
      <c r="M228" s="65"/>
      <c r="N228" s="65"/>
    </row>
    <row r="229" spans="1:14">
      <c r="A229" s="72"/>
      <c r="B229" s="44"/>
      <c r="C229" s="44"/>
      <c r="D229" s="44"/>
      <c r="E229" s="44"/>
      <c r="F229" s="44"/>
      <c r="G229" s="44"/>
      <c r="H229" s="44"/>
      <c r="I229" s="44"/>
      <c r="J229" s="44"/>
      <c r="K229" s="44"/>
      <c r="L229" s="44"/>
      <c r="M229" s="65"/>
      <c r="N229" s="65"/>
    </row>
    <row r="230" spans="1:14">
      <c r="A230" s="72"/>
      <c r="B230" s="44"/>
      <c r="C230" s="44"/>
      <c r="D230" s="44"/>
      <c r="E230" s="44"/>
      <c r="F230" s="44"/>
      <c r="G230" s="44"/>
      <c r="H230" s="44"/>
      <c r="I230" s="44"/>
      <c r="J230" s="44"/>
      <c r="K230" s="44"/>
      <c r="L230" s="44"/>
      <c r="M230" s="44"/>
      <c r="N230" s="65"/>
    </row>
    <row r="233" spans="1:14">
      <c r="A233" s="78"/>
      <c r="C233" s="44"/>
      <c r="D233" s="44"/>
      <c r="E233" s="44"/>
      <c r="F233" s="44"/>
      <c r="G233" s="44"/>
      <c r="H233" s="44"/>
      <c r="I233" s="44"/>
      <c r="J233" s="44"/>
      <c r="K233" s="44"/>
      <c r="L233" s="44"/>
      <c r="M233" s="44"/>
      <c r="N233" s="60"/>
    </row>
    <row r="234" spans="1:14">
      <c r="A234" s="79"/>
      <c r="B234" s="44"/>
      <c r="C234" s="44"/>
      <c r="D234" s="44"/>
      <c r="E234" s="44"/>
      <c r="F234" s="44"/>
      <c r="G234" s="44"/>
      <c r="H234" s="44"/>
      <c r="I234" s="44"/>
      <c r="J234" s="44"/>
      <c r="K234" s="44"/>
      <c r="L234" s="44"/>
      <c r="M234" s="44"/>
      <c r="N234" s="44"/>
    </row>
    <row r="235" spans="1:14">
      <c r="A235" s="72"/>
      <c r="B235" s="44"/>
      <c r="C235" s="44"/>
      <c r="D235" s="44"/>
      <c r="E235" s="44"/>
      <c r="F235" s="44"/>
      <c r="G235" s="44"/>
      <c r="H235" s="44"/>
      <c r="I235" s="44"/>
      <c r="J235" s="44"/>
      <c r="K235" s="44"/>
      <c r="L235" s="44"/>
      <c r="M235" s="44"/>
      <c r="N235" s="44"/>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48" spans="1:14">
      <c r="A248" s="72"/>
      <c r="B248" s="60"/>
      <c r="C248" s="60"/>
      <c r="D248" s="60"/>
      <c r="E248" s="60"/>
      <c r="F248" s="60"/>
      <c r="G248" s="60"/>
      <c r="H248" s="60"/>
      <c r="I248" s="60"/>
      <c r="J248" s="60"/>
      <c r="K248" s="60"/>
      <c r="L248" s="60"/>
      <c r="M248" s="60"/>
      <c r="N248" s="60"/>
    </row>
    <row r="253" spans="1:14">
      <c r="B253" s="74"/>
    </row>
    <row r="254" spans="1:14">
      <c r="B254" s="44"/>
      <c r="C254" s="44"/>
      <c r="D254" s="44"/>
      <c r="E254" s="44"/>
      <c r="F254" s="44"/>
      <c r="G254" s="44"/>
      <c r="H254" s="44"/>
      <c r="I254" s="44"/>
      <c r="J254" s="44"/>
      <c r="K254" s="44"/>
      <c r="L254" s="44"/>
      <c r="M254" s="44"/>
    </row>
    <row r="255" spans="1:14">
      <c r="A255" s="78"/>
      <c r="B255" s="44"/>
      <c r="C255" s="44"/>
      <c r="D255" s="44"/>
      <c r="E255" s="44"/>
      <c r="F255" s="44"/>
      <c r="G255" s="44"/>
      <c r="H255" s="44"/>
      <c r="I255" s="44"/>
      <c r="J255" s="44"/>
      <c r="K255" s="44"/>
      <c r="L255" s="44"/>
      <c r="M255" s="44"/>
    </row>
    <row r="256" spans="1:14">
      <c r="A256" s="72"/>
      <c r="B256" s="44"/>
      <c r="C256" s="44"/>
      <c r="D256" s="44"/>
      <c r="E256" s="44"/>
      <c r="F256" s="44"/>
      <c r="G256" s="44"/>
      <c r="H256" s="44"/>
      <c r="I256" s="44"/>
      <c r="J256" s="44"/>
      <c r="K256" s="44"/>
      <c r="L256" s="44"/>
      <c r="M256" s="44"/>
    </row>
    <row r="257" spans="1:13">
      <c r="A257" s="72"/>
      <c r="B257" s="83"/>
      <c r="C257" s="83"/>
      <c r="D257" s="83"/>
      <c r="E257" s="83"/>
      <c r="F257" s="83"/>
      <c r="G257" s="83"/>
      <c r="H257" s="83"/>
      <c r="I257" s="83"/>
      <c r="J257" s="83"/>
      <c r="K257" s="83"/>
      <c r="L257" s="83"/>
      <c r="M257" s="83"/>
    </row>
    <row r="258" spans="1:13">
      <c r="A258" s="72"/>
      <c r="B258" s="44"/>
      <c r="C258" s="83"/>
      <c r="D258" s="83"/>
      <c r="E258" s="83"/>
      <c r="F258" s="83"/>
      <c r="G258" s="83"/>
      <c r="H258" s="83"/>
      <c r="I258" s="83"/>
      <c r="J258" s="83"/>
      <c r="K258" s="83"/>
      <c r="L258" s="83"/>
      <c r="M258" s="83"/>
    </row>
    <row r="259" spans="1:13">
      <c r="A259" s="72"/>
      <c r="B259" s="44"/>
      <c r="C259" s="44"/>
      <c r="D259" s="83"/>
      <c r="E259" s="83"/>
      <c r="F259" s="83"/>
      <c r="G259" s="83"/>
      <c r="H259" s="83"/>
      <c r="I259" s="83"/>
      <c r="J259" s="83"/>
      <c r="K259" s="83"/>
      <c r="L259" s="83"/>
      <c r="M259" s="83"/>
    </row>
    <row r="260" spans="1:13">
      <c r="A260" s="72"/>
      <c r="B260" s="44"/>
      <c r="C260" s="44"/>
      <c r="D260" s="44"/>
      <c r="E260" s="83"/>
      <c r="F260" s="83"/>
      <c r="G260" s="83"/>
      <c r="H260" s="83"/>
      <c r="I260" s="83"/>
      <c r="J260" s="83"/>
      <c r="K260" s="83"/>
      <c r="L260" s="83"/>
      <c r="M260" s="83"/>
    </row>
    <row r="261" spans="1:13">
      <c r="A261" s="72"/>
      <c r="B261" s="44"/>
      <c r="C261" s="44"/>
      <c r="D261" s="44"/>
      <c r="E261" s="44"/>
      <c r="F261" s="83"/>
      <c r="G261" s="83"/>
      <c r="H261" s="83"/>
      <c r="I261" s="83"/>
      <c r="J261" s="83"/>
      <c r="K261" s="83"/>
      <c r="L261" s="83"/>
      <c r="M261" s="83"/>
    </row>
    <row r="262" spans="1:13">
      <c r="A262" s="72"/>
      <c r="B262" s="44"/>
      <c r="C262" s="44"/>
      <c r="D262" s="44"/>
      <c r="E262" s="44"/>
      <c r="F262" s="44"/>
      <c r="G262" s="83"/>
      <c r="H262" s="83"/>
      <c r="I262" s="83"/>
      <c r="J262" s="83"/>
      <c r="K262" s="83"/>
      <c r="L262" s="83"/>
      <c r="M262" s="83"/>
    </row>
    <row r="263" spans="1:13">
      <c r="A263" s="72"/>
      <c r="B263" s="44"/>
      <c r="C263" s="44"/>
      <c r="D263" s="44"/>
      <c r="E263" s="44"/>
      <c r="F263" s="44"/>
      <c r="G263" s="44"/>
      <c r="H263" s="83"/>
      <c r="I263" s="83"/>
      <c r="J263" s="83"/>
      <c r="K263" s="83"/>
      <c r="L263" s="83"/>
      <c r="M263" s="83"/>
    </row>
    <row r="264" spans="1:13">
      <c r="A264" s="72"/>
      <c r="B264" s="44"/>
      <c r="C264" s="44"/>
      <c r="D264" s="44"/>
      <c r="E264" s="44"/>
      <c r="F264" s="44"/>
      <c r="G264" s="44"/>
      <c r="H264" s="44"/>
      <c r="I264" s="83"/>
      <c r="J264" s="83"/>
      <c r="K264" s="83"/>
      <c r="L264" s="83"/>
      <c r="M264" s="83"/>
    </row>
    <row r="265" spans="1:13">
      <c r="A265" s="72"/>
      <c r="B265" s="44"/>
      <c r="C265" s="44"/>
      <c r="D265" s="44"/>
      <c r="E265" s="44"/>
      <c r="F265" s="44"/>
      <c r="G265" s="44"/>
      <c r="H265" s="44"/>
      <c r="I265" s="44"/>
      <c r="J265" s="83"/>
      <c r="K265" s="83"/>
      <c r="L265" s="83"/>
      <c r="M265" s="83"/>
    </row>
    <row r="266" spans="1:13">
      <c r="A266" s="72"/>
      <c r="B266" s="44"/>
      <c r="C266" s="44"/>
      <c r="D266" s="44"/>
      <c r="E266" s="44"/>
      <c r="F266" s="44"/>
      <c r="G266" s="44"/>
      <c r="H266" s="44"/>
      <c r="I266" s="44"/>
      <c r="J266" s="60"/>
      <c r="K266" s="83"/>
      <c r="L266" s="83"/>
      <c r="M266" s="83"/>
    </row>
    <row r="267" spans="1:13">
      <c r="A267" s="72"/>
      <c r="B267" s="44"/>
      <c r="C267" s="44"/>
      <c r="D267" s="44"/>
      <c r="E267" s="44"/>
      <c r="F267" s="44"/>
      <c r="G267" s="44"/>
      <c r="H267" s="44"/>
      <c r="I267" s="44"/>
      <c r="J267" s="60"/>
      <c r="K267" s="60"/>
      <c r="L267" s="83"/>
      <c r="M267" s="83"/>
    </row>
    <row r="268" spans="1:13">
      <c r="A268" s="72"/>
      <c r="B268" s="44"/>
      <c r="C268" s="44"/>
      <c r="D268" s="44"/>
      <c r="E268" s="44"/>
      <c r="F268" s="44"/>
      <c r="G268" s="44"/>
      <c r="H268" s="44"/>
      <c r="I268" s="44"/>
      <c r="J268" s="60"/>
      <c r="K268" s="60"/>
      <c r="L268" s="60"/>
      <c r="M268" s="83"/>
    </row>
    <row r="269" spans="1:13">
      <c r="A269" s="72"/>
    </row>
    <row r="271" spans="1:13">
      <c r="B271" s="44"/>
      <c r="C271" s="44"/>
      <c r="D271" s="44"/>
      <c r="E271" s="44"/>
      <c r="F271" s="44"/>
      <c r="G271" s="44"/>
      <c r="H271" s="44"/>
      <c r="I271" s="44"/>
      <c r="J271" s="44"/>
      <c r="K271" s="44"/>
      <c r="L271" s="44"/>
      <c r="M271" s="44"/>
    </row>
    <row r="272" spans="1:13">
      <c r="A272" s="78"/>
      <c r="B272" s="44"/>
      <c r="C272" s="44"/>
      <c r="D272" s="44"/>
      <c r="E272" s="44"/>
      <c r="F272" s="44"/>
      <c r="G272" s="44"/>
      <c r="H272" s="44"/>
      <c r="I272" s="44"/>
      <c r="J272" s="44"/>
      <c r="K272" s="44"/>
      <c r="L272" s="44"/>
      <c r="M272" s="44"/>
    </row>
    <row r="273" spans="1:14">
      <c r="A273" s="72"/>
      <c r="B273" s="44"/>
      <c r="C273" s="44"/>
      <c r="D273" s="44"/>
      <c r="E273" s="44"/>
      <c r="F273" s="44"/>
      <c r="G273" s="44"/>
      <c r="H273" s="44"/>
      <c r="I273" s="44"/>
      <c r="J273" s="44"/>
      <c r="K273" s="44"/>
      <c r="L273" s="44"/>
      <c r="M273" s="44"/>
    </row>
    <row r="274" spans="1:14">
      <c r="A274" s="72"/>
      <c r="B274" s="86"/>
      <c r="C274" s="86"/>
      <c r="D274" s="86"/>
      <c r="E274" s="86"/>
      <c r="F274" s="86"/>
      <c r="G274" s="86"/>
      <c r="H274" s="86"/>
      <c r="I274" s="86"/>
      <c r="J274" s="86"/>
      <c r="K274" s="86"/>
      <c r="L274" s="86"/>
      <c r="M274" s="86"/>
    </row>
    <row r="275" spans="1:14">
      <c r="A275" s="72"/>
      <c r="B275" s="87"/>
      <c r="C275" s="86"/>
      <c r="D275" s="86"/>
      <c r="E275" s="86"/>
      <c r="F275" s="86"/>
      <c r="G275" s="86"/>
      <c r="H275" s="86"/>
      <c r="I275" s="86"/>
      <c r="J275" s="86"/>
      <c r="K275" s="86"/>
      <c r="L275" s="86"/>
      <c r="M275" s="86"/>
    </row>
    <row r="276" spans="1:14">
      <c r="A276" s="72"/>
      <c r="B276" s="87"/>
      <c r="C276" s="87"/>
      <c r="D276" s="86"/>
      <c r="E276" s="86"/>
      <c r="F276" s="86"/>
      <c r="G276" s="86"/>
      <c r="H276" s="86"/>
      <c r="I276" s="86"/>
      <c r="J276" s="86"/>
      <c r="K276" s="86"/>
      <c r="L276" s="86"/>
      <c r="M276" s="86"/>
    </row>
    <row r="277" spans="1:14">
      <c r="A277" s="72"/>
      <c r="B277" s="87"/>
      <c r="C277" s="87"/>
      <c r="D277" s="87"/>
      <c r="E277" s="86"/>
      <c r="F277" s="86"/>
      <c r="G277" s="86"/>
      <c r="H277" s="86"/>
      <c r="I277" s="86"/>
      <c r="J277" s="86"/>
      <c r="K277" s="86"/>
      <c r="L277" s="86"/>
      <c r="M277" s="86"/>
    </row>
    <row r="278" spans="1:14">
      <c r="A278" s="72"/>
      <c r="B278" s="87"/>
      <c r="C278" s="87"/>
      <c r="D278" s="87"/>
      <c r="E278" s="87"/>
      <c r="F278" s="86"/>
      <c r="G278" s="86"/>
      <c r="H278" s="86"/>
      <c r="I278" s="86"/>
      <c r="J278" s="86"/>
      <c r="K278" s="86"/>
      <c r="L278" s="86"/>
      <c r="M278" s="86"/>
    </row>
    <row r="279" spans="1:14">
      <c r="A279" s="72"/>
      <c r="B279" s="87"/>
      <c r="C279" s="87"/>
      <c r="D279" s="87"/>
      <c r="E279" s="87"/>
      <c r="F279" s="87"/>
      <c r="G279" s="86"/>
      <c r="H279" s="86"/>
      <c r="I279" s="86"/>
      <c r="J279" s="86"/>
      <c r="K279" s="86"/>
      <c r="L279" s="86"/>
      <c r="M279" s="86"/>
    </row>
    <row r="280" spans="1:14">
      <c r="A280" s="72"/>
      <c r="B280" s="87"/>
      <c r="C280" s="87"/>
      <c r="D280" s="87"/>
      <c r="E280" s="87"/>
      <c r="F280" s="87"/>
      <c r="G280" s="87"/>
      <c r="H280" s="86"/>
      <c r="I280" s="86"/>
      <c r="J280" s="86"/>
      <c r="K280" s="86"/>
      <c r="L280" s="86"/>
      <c r="M280" s="86"/>
    </row>
    <row r="281" spans="1:14">
      <c r="A281" s="72"/>
      <c r="B281" s="87"/>
      <c r="C281" s="87"/>
      <c r="D281" s="87"/>
      <c r="E281" s="87"/>
      <c r="F281" s="87"/>
      <c r="G281" s="87"/>
      <c r="H281" s="87"/>
      <c r="I281" s="86"/>
      <c r="J281" s="86"/>
      <c r="K281" s="86"/>
      <c r="L281" s="86"/>
      <c r="M281" s="86"/>
    </row>
    <row r="282" spans="1:14">
      <c r="A282" s="72"/>
      <c r="B282" s="87"/>
      <c r="C282" s="87"/>
      <c r="D282" s="87"/>
      <c r="E282" s="87"/>
      <c r="F282" s="87"/>
      <c r="G282" s="87"/>
      <c r="H282" s="87"/>
      <c r="I282" s="87"/>
      <c r="J282" s="86"/>
      <c r="K282" s="86"/>
      <c r="L282" s="86"/>
      <c r="M282" s="86"/>
    </row>
    <row r="283" spans="1:14">
      <c r="A283" s="72"/>
      <c r="B283" s="87"/>
      <c r="C283" s="87"/>
      <c r="D283" s="87"/>
      <c r="E283" s="87"/>
      <c r="F283" s="87"/>
      <c r="G283" s="87"/>
      <c r="H283" s="87"/>
      <c r="I283" s="87"/>
      <c r="J283" s="87"/>
      <c r="K283" s="86"/>
      <c r="L283" s="86"/>
      <c r="M283" s="86"/>
    </row>
    <row r="284" spans="1:14">
      <c r="A284" s="72"/>
      <c r="B284" s="87"/>
      <c r="C284" s="87"/>
      <c r="D284" s="87"/>
      <c r="E284" s="87"/>
      <c r="F284" s="87"/>
      <c r="G284" s="87"/>
      <c r="H284" s="87"/>
      <c r="I284" s="87"/>
      <c r="J284" s="87"/>
      <c r="K284" s="87"/>
      <c r="L284" s="86"/>
      <c r="M284" s="86"/>
    </row>
    <row r="285" spans="1:14">
      <c r="A285" s="72"/>
      <c r="B285" s="87"/>
      <c r="C285" s="87"/>
      <c r="D285" s="87"/>
      <c r="E285" s="87"/>
      <c r="F285" s="87"/>
      <c r="G285" s="87"/>
      <c r="H285" s="87"/>
      <c r="I285" s="87"/>
      <c r="J285" s="87"/>
      <c r="K285" s="87"/>
      <c r="L285" s="87"/>
      <c r="M285" s="86"/>
    </row>
    <row r="286" spans="1:14">
      <c r="A286" s="72"/>
    </row>
    <row r="288" spans="1:14">
      <c r="A288" s="78"/>
      <c r="B288" s="44"/>
      <c r="C288" s="44"/>
      <c r="D288" s="44"/>
      <c r="E288" s="44"/>
      <c r="F288" s="44"/>
      <c r="G288" s="44"/>
      <c r="H288" s="44"/>
      <c r="I288" s="44"/>
      <c r="J288" s="44"/>
      <c r="K288" s="44"/>
      <c r="L288" s="44"/>
      <c r="M288" s="44"/>
      <c r="N288" s="44"/>
    </row>
    <row r="289" spans="1:14">
      <c r="A289" s="60"/>
      <c r="B289" s="44"/>
      <c r="C289" s="44"/>
      <c r="D289" s="44"/>
      <c r="E289" s="44"/>
      <c r="F289" s="44"/>
      <c r="G289" s="44"/>
      <c r="H289" s="44"/>
      <c r="I289" s="44"/>
      <c r="J289" s="44"/>
      <c r="K289" s="44"/>
      <c r="L289" s="44"/>
      <c r="M289" s="44"/>
      <c r="N289" s="60"/>
    </row>
    <row r="290" spans="1:14">
      <c r="A290" s="72"/>
      <c r="B290" s="44"/>
      <c r="C290" s="44"/>
      <c r="D290" s="44"/>
      <c r="E290" s="44"/>
      <c r="F290" s="44"/>
      <c r="G290" s="44"/>
      <c r="H290" s="44"/>
      <c r="I290" s="44"/>
      <c r="J290" s="44"/>
      <c r="K290" s="44"/>
      <c r="L290" s="44"/>
      <c r="M290" s="44"/>
      <c r="N290" s="44"/>
    </row>
    <row r="291" spans="1:14">
      <c r="A291" s="72"/>
      <c r="B291" s="65"/>
      <c r="C291" s="65"/>
      <c r="D291" s="65"/>
      <c r="E291" s="65"/>
      <c r="F291" s="65"/>
      <c r="G291" s="65"/>
      <c r="H291" s="65"/>
      <c r="I291" s="65"/>
      <c r="J291" s="65"/>
      <c r="K291" s="65"/>
      <c r="L291" s="65"/>
      <c r="M291" s="65"/>
      <c r="N291" s="65"/>
    </row>
    <row r="292" spans="1:14">
      <c r="A292" s="72"/>
      <c r="B292" s="44"/>
      <c r="C292" s="65"/>
      <c r="D292" s="65"/>
      <c r="E292" s="65"/>
      <c r="F292" s="65"/>
      <c r="G292" s="65"/>
      <c r="H292" s="65"/>
      <c r="I292" s="65"/>
      <c r="J292" s="65"/>
      <c r="K292" s="65"/>
      <c r="L292" s="65"/>
      <c r="M292" s="65"/>
      <c r="N292" s="65"/>
    </row>
    <row r="293" spans="1:14">
      <c r="A293" s="72"/>
      <c r="B293" s="44"/>
      <c r="C293" s="44"/>
      <c r="D293" s="65"/>
      <c r="E293" s="65"/>
      <c r="F293" s="65"/>
      <c r="G293" s="65"/>
      <c r="H293" s="65"/>
      <c r="I293" s="65"/>
      <c r="J293" s="65"/>
      <c r="K293" s="65"/>
      <c r="L293" s="65"/>
      <c r="M293" s="65"/>
      <c r="N293" s="65"/>
    </row>
    <row r="294" spans="1:14">
      <c r="A294" s="72"/>
      <c r="B294" s="44"/>
      <c r="C294" s="44"/>
      <c r="D294" s="44"/>
      <c r="E294" s="65"/>
      <c r="F294" s="65"/>
      <c r="G294" s="65"/>
      <c r="H294" s="65"/>
      <c r="I294" s="65"/>
      <c r="J294" s="65"/>
      <c r="K294" s="65"/>
      <c r="L294" s="65"/>
      <c r="M294" s="65"/>
      <c r="N294" s="65"/>
    </row>
    <row r="295" spans="1:14">
      <c r="A295" s="72"/>
      <c r="B295" s="44"/>
      <c r="C295" s="44"/>
      <c r="D295" s="44"/>
      <c r="E295" s="44"/>
      <c r="F295" s="65"/>
      <c r="G295" s="65"/>
      <c r="H295" s="65"/>
      <c r="I295" s="65"/>
      <c r="J295" s="65"/>
      <c r="K295" s="65"/>
      <c r="L295" s="65"/>
      <c r="M295" s="65"/>
      <c r="N295" s="65"/>
    </row>
    <row r="296" spans="1:14">
      <c r="A296" s="72"/>
      <c r="B296" s="44"/>
      <c r="C296" s="44"/>
      <c r="D296" s="44"/>
      <c r="E296" s="44"/>
      <c r="F296" s="44"/>
      <c r="G296" s="65"/>
      <c r="H296" s="65"/>
      <c r="I296" s="65"/>
      <c r="J296" s="65"/>
      <c r="K296" s="65"/>
      <c r="L296" s="65"/>
      <c r="M296" s="65"/>
      <c r="N296" s="65"/>
    </row>
    <row r="297" spans="1:14">
      <c r="A297" s="72"/>
      <c r="B297" s="44"/>
      <c r="C297" s="44"/>
      <c r="D297" s="44"/>
      <c r="E297" s="44"/>
      <c r="F297" s="44"/>
      <c r="G297" s="44"/>
      <c r="H297" s="65"/>
      <c r="I297" s="65"/>
      <c r="J297" s="65"/>
      <c r="K297" s="65"/>
      <c r="L297" s="65"/>
      <c r="M297" s="65"/>
      <c r="N297" s="65"/>
    </row>
    <row r="298" spans="1:14">
      <c r="A298" s="72"/>
      <c r="B298" s="44"/>
      <c r="C298" s="44"/>
      <c r="D298" s="44"/>
      <c r="E298" s="44"/>
      <c r="F298" s="44"/>
      <c r="G298" s="44"/>
      <c r="H298" s="44"/>
      <c r="I298" s="65"/>
      <c r="J298" s="65"/>
      <c r="K298" s="65"/>
      <c r="L298" s="65"/>
      <c r="M298" s="65"/>
      <c r="N298" s="65"/>
    </row>
    <row r="299" spans="1:14">
      <c r="A299" s="72"/>
      <c r="B299" s="44"/>
      <c r="C299" s="44"/>
      <c r="D299" s="44"/>
      <c r="E299" s="44"/>
      <c r="F299" s="44"/>
      <c r="G299" s="44"/>
      <c r="H299" s="44"/>
      <c r="I299" s="44"/>
      <c r="J299" s="65"/>
      <c r="K299" s="65"/>
      <c r="L299" s="65"/>
      <c r="M299" s="65"/>
      <c r="N299" s="65"/>
    </row>
    <row r="300" spans="1:14">
      <c r="A300" s="72"/>
      <c r="B300" s="44"/>
      <c r="C300" s="44"/>
      <c r="D300" s="44"/>
      <c r="E300" s="44"/>
      <c r="F300" s="44"/>
      <c r="G300" s="44"/>
      <c r="H300" s="44"/>
      <c r="I300" s="44"/>
      <c r="J300" s="44"/>
      <c r="K300" s="65"/>
      <c r="L300" s="65"/>
      <c r="M300" s="65"/>
      <c r="N300" s="65"/>
    </row>
    <row r="301" spans="1:14">
      <c r="A301" s="72"/>
      <c r="B301" s="44"/>
      <c r="C301" s="44"/>
      <c r="D301" s="44"/>
      <c r="E301" s="44"/>
      <c r="F301" s="44"/>
      <c r="G301" s="44"/>
      <c r="H301" s="44"/>
      <c r="I301" s="44"/>
      <c r="J301" s="44"/>
      <c r="K301" s="44"/>
      <c r="L301" s="65"/>
      <c r="M301" s="65"/>
      <c r="N301" s="65"/>
    </row>
    <row r="302" spans="1:14">
      <c r="A302" s="72"/>
      <c r="B302" s="44"/>
      <c r="C302" s="44"/>
      <c r="D302" s="44"/>
      <c r="E302" s="44"/>
      <c r="F302" s="44"/>
      <c r="G302" s="44"/>
      <c r="H302" s="44"/>
      <c r="I302" s="44"/>
      <c r="J302" s="44"/>
      <c r="K302" s="44"/>
      <c r="L302" s="44"/>
      <c r="M302" s="65"/>
      <c r="N302" s="65"/>
    </row>
    <row r="303" spans="1:14">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workbookViewId="0"/>
  </sheetViews>
  <sheetFormatPr defaultRowHeight="13.2"/>
  <cols>
    <col min="1" max="1" width="34.88671875" customWidth="1"/>
    <col min="2" max="2" width="20.88671875" customWidth="1"/>
    <col min="3" max="3" width="22.88671875" customWidth="1"/>
    <col min="4" max="4" width="11.5546875" customWidth="1"/>
  </cols>
  <sheetData>
    <row r="1" spans="1:11">
      <c r="A1" t="s">
        <v>230</v>
      </c>
    </row>
    <row r="2" spans="1:11">
      <c r="A2" t="s">
        <v>193</v>
      </c>
    </row>
    <row r="3" spans="1:11">
      <c r="A3" t="s">
        <v>50</v>
      </c>
    </row>
    <row r="4" spans="1:11">
      <c r="A4" t="s">
        <v>51</v>
      </c>
    </row>
    <row r="5" spans="1:11">
      <c r="A5" s="7" t="s">
        <v>66</v>
      </c>
      <c r="B5" s="7" t="s">
        <v>47</v>
      </c>
      <c r="C5" s="7"/>
      <c r="D5" s="7"/>
      <c r="E5" s="7"/>
      <c r="F5" s="7"/>
      <c r="G5" s="8" t="s">
        <v>47</v>
      </c>
      <c r="H5" s="7"/>
      <c r="I5" s="7"/>
      <c r="J5" s="7"/>
      <c r="K5" s="7"/>
    </row>
    <row r="6" spans="1:11">
      <c r="A6" s="7" t="s">
        <v>46</v>
      </c>
      <c r="B6" s="9">
        <v>0.01</v>
      </c>
      <c r="C6" s="9">
        <f>0.0025+B6</f>
        <v>1.2500000000000001E-2</v>
      </c>
      <c r="D6" s="9">
        <f>0.0025+C6</f>
        <v>1.5000000000000001E-2</v>
      </c>
      <c r="E6" s="9">
        <f>0.0025+D6</f>
        <v>1.7500000000000002E-2</v>
      </c>
      <c r="F6" s="9">
        <f>0.0025+E6</f>
        <v>0.02</v>
      </c>
      <c r="G6" s="10">
        <v>0.01</v>
      </c>
      <c r="H6" s="9">
        <f>0.0025+G6</f>
        <v>1.2500000000000001E-2</v>
      </c>
      <c r="I6" s="9">
        <f>0.0025+H6</f>
        <v>1.5000000000000001E-2</v>
      </c>
      <c r="J6" s="9">
        <f>0.0025+I6</f>
        <v>1.7500000000000002E-2</v>
      </c>
      <c r="K6" s="9">
        <f>0.0025+J6</f>
        <v>0.02</v>
      </c>
    </row>
    <row r="7" spans="1:11">
      <c r="A7" s="11" t="s">
        <v>48</v>
      </c>
      <c r="B7" s="12">
        <v>0.01</v>
      </c>
      <c r="C7" s="12">
        <v>0.01</v>
      </c>
      <c r="D7" s="12">
        <v>0.01</v>
      </c>
      <c r="E7" s="12">
        <v>0.01</v>
      </c>
      <c r="F7" s="12">
        <v>0.01</v>
      </c>
      <c r="G7" s="13">
        <f>0.0075</f>
        <v>7.4999999999999997E-3</v>
      </c>
      <c r="H7" s="12">
        <f>G7</f>
        <v>7.4999999999999997E-3</v>
      </c>
      <c r="I7" s="12">
        <f>H7</f>
        <v>7.4999999999999997E-3</v>
      </c>
      <c r="J7" s="12">
        <f>I7</f>
        <v>7.4999999999999997E-3</v>
      </c>
      <c r="K7" s="12">
        <f>J7</f>
        <v>7.4999999999999997E-3</v>
      </c>
    </row>
    <row r="8" spans="1:11">
      <c r="A8" s="17" t="s">
        <v>67</v>
      </c>
      <c r="B8" s="18"/>
      <c r="C8" s="18"/>
      <c r="D8" s="18"/>
      <c r="E8" s="18"/>
      <c r="F8" s="18"/>
      <c r="G8" s="16"/>
      <c r="H8" s="18"/>
      <c r="I8" s="18"/>
      <c r="J8" s="18"/>
      <c r="K8" s="18"/>
    </row>
    <row r="9" spans="1:11">
      <c r="A9" s="14" t="s">
        <v>49</v>
      </c>
      <c r="B9" s="15">
        <f>B7-B6</f>
        <v>0</v>
      </c>
      <c r="C9" s="15">
        <f t="shared" ref="C9:K9" si="0">C7-C6</f>
        <v>-2.5000000000000005E-3</v>
      </c>
      <c r="D9" s="15">
        <f t="shared" si="0"/>
        <v>-5.000000000000001E-3</v>
      </c>
      <c r="E9" s="15">
        <f t="shared" si="0"/>
        <v>-7.5000000000000015E-3</v>
      </c>
      <c r="F9" s="15">
        <f t="shared" si="0"/>
        <v>-0.01</v>
      </c>
      <c r="G9" s="15">
        <f t="shared" si="0"/>
        <v>-2.5000000000000005E-3</v>
      </c>
      <c r="H9" s="15">
        <f t="shared" si="0"/>
        <v>-5.000000000000001E-3</v>
      </c>
      <c r="I9" s="15">
        <f t="shared" si="0"/>
        <v>-7.5000000000000015E-3</v>
      </c>
      <c r="J9" s="15">
        <f t="shared" si="0"/>
        <v>-1.0000000000000002E-2</v>
      </c>
      <c r="K9" s="15">
        <f t="shared" si="0"/>
        <v>-1.2500000000000001E-2</v>
      </c>
    </row>
    <row r="10" spans="1:11">
      <c r="A10" s="5" t="s">
        <v>194</v>
      </c>
    </row>
    <row r="11" spans="1:11">
      <c r="B11" t="s">
        <v>56</v>
      </c>
      <c r="C11" s="20" t="s">
        <v>53</v>
      </c>
      <c r="D11" t="s">
        <v>54</v>
      </c>
    </row>
    <row r="12" spans="1:11">
      <c r="A12" t="s">
        <v>52</v>
      </c>
      <c r="B12" s="1" t="s">
        <v>57</v>
      </c>
      <c r="C12" s="1" t="s">
        <v>58</v>
      </c>
      <c r="D12" s="1" t="s">
        <v>109</v>
      </c>
    </row>
    <row r="13" spans="1:11">
      <c r="A13" t="s">
        <v>108</v>
      </c>
      <c r="B13" s="1" t="s">
        <v>107</v>
      </c>
      <c r="C13" s="1" t="s">
        <v>55</v>
      </c>
      <c r="D13" s="1" t="s">
        <v>57</v>
      </c>
    </row>
    <row r="14" spans="1:11">
      <c r="A14" s="2" t="s">
        <v>75</v>
      </c>
      <c r="B14" s="3" t="s">
        <v>55</v>
      </c>
      <c r="C14" s="3" t="s">
        <v>59</v>
      </c>
      <c r="D14" s="3" t="s">
        <v>60</v>
      </c>
    </row>
    <row r="15" spans="1:11">
      <c r="A15" t="s">
        <v>74</v>
      </c>
      <c r="B15" s="4" t="s">
        <v>110</v>
      </c>
      <c r="C15" s="4" t="s">
        <v>61</v>
      </c>
      <c r="D15" s="4" t="s">
        <v>61</v>
      </c>
    </row>
    <row r="16" spans="1:11">
      <c r="C16" s="5" t="s">
        <v>62</v>
      </c>
      <c r="D16" s="5" t="s">
        <v>62</v>
      </c>
    </row>
    <row r="17" spans="1:1">
      <c r="A17" t="s">
        <v>63</v>
      </c>
    </row>
    <row r="29" spans="1:1">
      <c r="A29"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025" r:id="rId4">
          <objectPr defaultSize="0" r:id="rId5">
            <anchor moveWithCells="1">
              <from>
                <xdr:col>0</xdr:col>
                <xdr:colOff>76200</xdr:colOff>
                <xdr:row>17</xdr:row>
                <xdr:rowOff>99060</xdr:rowOff>
              </from>
              <to>
                <xdr:col>3</xdr:col>
                <xdr:colOff>518160</xdr:colOff>
                <xdr:row>27</xdr:row>
                <xdr:rowOff>68580</xdr:rowOff>
              </to>
            </anchor>
          </objectPr>
        </oleObject>
      </mc:Choice>
      <mc:Fallback>
        <oleObject progId="Equation.3" shapeId="102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0"/>
  <sheetViews>
    <sheetView workbookViewId="0"/>
  </sheetViews>
  <sheetFormatPr defaultRowHeight="13.2"/>
  <cols>
    <col min="1" max="1" width="37.33203125" customWidth="1"/>
    <col min="2" max="2" width="17.88671875" customWidth="1"/>
    <col min="4" max="4" width="11.6640625" customWidth="1"/>
  </cols>
  <sheetData>
    <row r="1" spans="1:21">
      <c r="A1" t="s">
        <v>231</v>
      </c>
    </row>
    <row r="2" spans="1:21">
      <c r="A2" t="s">
        <v>193</v>
      </c>
    </row>
    <row r="3" spans="1:21">
      <c r="A3" t="s">
        <v>50</v>
      </c>
    </row>
    <row r="4" spans="1:21">
      <c r="A4" t="s">
        <v>51</v>
      </c>
    </row>
    <row r="5" spans="1:21">
      <c r="A5" t="s">
        <v>65</v>
      </c>
    </row>
    <row r="6" spans="1:21">
      <c r="A6" s="7" t="s">
        <v>70</v>
      </c>
      <c r="B6" s="7" t="s">
        <v>69</v>
      </c>
      <c r="C6" s="7"/>
      <c r="D6" s="7"/>
      <c r="E6" s="7"/>
      <c r="F6" s="7"/>
      <c r="G6" s="8" t="s">
        <v>69</v>
      </c>
      <c r="H6" s="7"/>
      <c r="I6" s="7"/>
      <c r="J6" s="7"/>
      <c r="K6" s="7"/>
      <c r="L6" s="8" t="s">
        <v>69</v>
      </c>
      <c r="M6" s="7"/>
      <c r="N6" s="7"/>
      <c r="O6" s="7"/>
      <c r="P6" s="7"/>
      <c r="Q6" s="8" t="s">
        <v>69</v>
      </c>
      <c r="R6" s="7"/>
      <c r="S6" s="7"/>
      <c r="T6" s="7"/>
      <c r="U6" s="7"/>
    </row>
    <row r="7" spans="1:21">
      <c r="A7" s="7" t="s">
        <v>46</v>
      </c>
      <c r="B7" s="9">
        <v>0.01</v>
      </c>
      <c r="C7" s="9">
        <f>0.0025+B7</f>
        <v>1.2500000000000001E-2</v>
      </c>
      <c r="D7" s="9">
        <f>0.0025+C7</f>
        <v>1.5000000000000001E-2</v>
      </c>
      <c r="E7" s="9">
        <f>0.0025+D7</f>
        <v>1.7500000000000002E-2</v>
      </c>
      <c r="F7" s="9">
        <f>0.0025+E7</f>
        <v>0.02</v>
      </c>
      <c r="G7" s="10">
        <v>0.01</v>
      </c>
      <c r="H7" s="9">
        <f>0.0025+G7</f>
        <v>1.2500000000000001E-2</v>
      </c>
      <c r="I7" s="9">
        <f>0.0025+H7</f>
        <v>1.5000000000000001E-2</v>
      </c>
      <c r="J7" s="9">
        <f>0.0025+I7</f>
        <v>1.7500000000000002E-2</v>
      </c>
      <c r="K7" s="9">
        <f>0.0025+J7</f>
        <v>0.02</v>
      </c>
      <c r="L7" s="10">
        <v>0.01</v>
      </c>
      <c r="M7" s="9">
        <f>0.0025+L7</f>
        <v>1.2500000000000001E-2</v>
      </c>
      <c r="N7" s="9">
        <f>0.0025+M7</f>
        <v>1.5000000000000001E-2</v>
      </c>
      <c r="O7" s="9">
        <f>0.0025+N7</f>
        <v>1.7500000000000002E-2</v>
      </c>
      <c r="P7" s="9">
        <f>0.0025+O7</f>
        <v>0.02</v>
      </c>
      <c r="Q7" s="10">
        <v>0.01</v>
      </c>
      <c r="R7" s="9">
        <f>0.0025+Q7</f>
        <v>1.2500000000000001E-2</v>
      </c>
      <c r="S7" s="9">
        <f>0.0025+R7</f>
        <v>1.5000000000000001E-2</v>
      </c>
      <c r="T7" s="9">
        <f>0.0025+S7</f>
        <v>1.7500000000000002E-2</v>
      </c>
      <c r="U7" s="9">
        <f>0.0025+T7</f>
        <v>0.02</v>
      </c>
    </row>
    <row r="8" spans="1:21">
      <c r="A8" s="7" t="s">
        <v>48</v>
      </c>
      <c r="B8" s="9">
        <f>0.0025</f>
        <v>2.5000000000000001E-3</v>
      </c>
      <c r="C8" s="9">
        <f>0.0025</f>
        <v>2.5000000000000001E-3</v>
      </c>
      <c r="D8" s="9">
        <f>0.0025</f>
        <v>2.5000000000000001E-3</v>
      </c>
      <c r="E8" s="9">
        <f>0.0025</f>
        <v>2.5000000000000001E-3</v>
      </c>
      <c r="F8" s="9">
        <f>0.0025</f>
        <v>2.5000000000000001E-3</v>
      </c>
      <c r="G8" s="10">
        <f>0.005</f>
        <v>5.0000000000000001E-3</v>
      </c>
      <c r="H8" s="9">
        <f>G8</f>
        <v>5.0000000000000001E-3</v>
      </c>
      <c r="I8" s="9">
        <f>H8</f>
        <v>5.0000000000000001E-3</v>
      </c>
      <c r="J8" s="9">
        <f>I8</f>
        <v>5.0000000000000001E-3</v>
      </c>
      <c r="K8" s="9">
        <f>J8</f>
        <v>5.0000000000000001E-3</v>
      </c>
      <c r="L8" s="10">
        <f>0.0075</f>
        <v>7.4999999999999997E-3</v>
      </c>
      <c r="M8" s="9">
        <f>L8</f>
        <v>7.4999999999999997E-3</v>
      </c>
      <c r="N8" s="9">
        <f>M8</f>
        <v>7.4999999999999997E-3</v>
      </c>
      <c r="O8" s="9">
        <f>N8</f>
        <v>7.4999999999999997E-3</v>
      </c>
      <c r="P8" s="9">
        <f>O8</f>
        <v>7.4999999999999997E-3</v>
      </c>
      <c r="Q8" s="10">
        <f>0.01</f>
        <v>0.01</v>
      </c>
      <c r="R8" s="9">
        <f>Q8</f>
        <v>0.01</v>
      </c>
      <c r="S8" s="9">
        <f>R8</f>
        <v>0.01</v>
      </c>
      <c r="T8" s="9">
        <f>S8</f>
        <v>0.01</v>
      </c>
      <c r="U8" s="9">
        <f>T8</f>
        <v>0.01</v>
      </c>
    </row>
    <row r="9" spans="1:21">
      <c r="A9" s="11" t="s">
        <v>68</v>
      </c>
      <c r="B9" s="11">
        <v>2</v>
      </c>
      <c r="C9" s="11">
        <v>2</v>
      </c>
      <c r="D9" s="11">
        <v>2</v>
      </c>
      <c r="E9" s="11">
        <v>2</v>
      </c>
      <c r="F9" s="11">
        <v>2</v>
      </c>
      <c r="G9" s="19">
        <v>12</v>
      </c>
      <c r="H9" s="11">
        <v>12</v>
      </c>
      <c r="I9" s="11">
        <v>12</v>
      </c>
      <c r="J9" s="11">
        <v>12</v>
      </c>
      <c r="K9" s="11">
        <v>12</v>
      </c>
      <c r="L9" s="19">
        <v>1000</v>
      </c>
      <c r="M9" s="11">
        <v>1000</v>
      </c>
      <c r="N9" s="11">
        <v>1000</v>
      </c>
      <c r="O9" s="11">
        <v>1000</v>
      </c>
      <c r="P9" s="11">
        <v>1000</v>
      </c>
      <c r="Q9" s="19">
        <v>1000</v>
      </c>
      <c r="R9" s="11">
        <v>1000</v>
      </c>
      <c r="S9" s="11">
        <v>1000</v>
      </c>
      <c r="T9" s="11">
        <v>1000</v>
      </c>
      <c r="U9" s="11">
        <v>1000</v>
      </c>
    </row>
    <row r="10" spans="1:21">
      <c r="A10" s="17" t="s">
        <v>71</v>
      </c>
      <c r="B10" s="14"/>
      <c r="C10" s="14"/>
      <c r="D10" s="14"/>
      <c r="E10" s="14"/>
      <c r="F10" s="14"/>
      <c r="G10" s="98"/>
      <c r="H10" s="14"/>
      <c r="I10" s="14"/>
      <c r="J10" s="14"/>
      <c r="K10" s="14"/>
      <c r="L10" s="98"/>
      <c r="M10" s="14"/>
      <c r="N10" s="14"/>
      <c r="O10" s="14"/>
      <c r="P10" s="14"/>
      <c r="Q10" s="98"/>
      <c r="R10" s="14"/>
      <c r="S10" s="14"/>
      <c r="T10" s="14"/>
      <c r="U10" s="14"/>
    </row>
    <row r="11" spans="1:21">
      <c r="A11" s="14" t="s">
        <v>49</v>
      </c>
      <c r="B11" s="15">
        <f>B8-B7</f>
        <v>-7.4999999999999997E-3</v>
      </c>
      <c r="C11" s="15">
        <f t="shared" ref="C11:U11" si="0">C8-C7</f>
        <v>-0.01</v>
      </c>
      <c r="D11" s="15">
        <f t="shared" si="0"/>
        <v>-1.2500000000000001E-2</v>
      </c>
      <c r="E11" s="15">
        <f t="shared" si="0"/>
        <v>-1.5000000000000001E-2</v>
      </c>
      <c r="F11" s="15">
        <f t="shared" si="0"/>
        <v>-1.7500000000000002E-2</v>
      </c>
      <c r="G11" s="16">
        <f t="shared" si="0"/>
        <v>-5.0000000000000001E-3</v>
      </c>
      <c r="H11" s="15">
        <f t="shared" si="0"/>
        <v>-7.5000000000000006E-3</v>
      </c>
      <c r="I11" s="15">
        <f t="shared" si="0"/>
        <v>-1.0000000000000002E-2</v>
      </c>
      <c r="J11" s="15">
        <f t="shared" si="0"/>
        <v>-1.2500000000000001E-2</v>
      </c>
      <c r="K11" s="15">
        <f t="shared" si="0"/>
        <v>-1.4999999999999999E-2</v>
      </c>
      <c r="L11" s="16">
        <f t="shared" si="0"/>
        <v>-2.5000000000000005E-3</v>
      </c>
      <c r="M11" s="15">
        <f t="shared" si="0"/>
        <v>-5.000000000000001E-3</v>
      </c>
      <c r="N11" s="15">
        <f t="shared" si="0"/>
        <v>-7.5000000000000015E-3</v>
      </c>
      <c r="O11" s="15">
        <f t="shared" si="0"/>
        <v>-1.0000000000000002E-2</v>
      </c>
      <c r="P11" s="15">
        <f t="shared" si="0"/>
        <v>-1.2500000000000001E-2</v>
      </c>
      <c r="Q11" s="16">
        <f t="shared" si="0"/>
        <v>0</v>
      </c>
      <c r="R11" s="15">
        <f t="shared" si="0"/>
        <v>-2.5000000000000005E-3</v>
      </c>
      <c r="S11" s="15">
        <f t="shared" si="0"/>
        <v>-5.000000000000001E-3</v>
      </c>
      <c r="T11" s="15">
        <f t="shared" si="0"/>
        <v>-7.5000000000000015E-3</v>
      </c>
      <c r="U11" s="15">
        <f t="shared" si="0"/>
        <v>-0.01</v>
      </c>
    </row>
    <row r="12" spans="1:21">
      <c r="A12" s="5" t="s">
        <v>194</v>
      </c>
    </row>
    <row r="13" spans="1:21">
      <c r="B13" t="s">
        <v>56</v>
      </c>
      <c r="C13" s="6" t="s">
        <v>53</v>
      </c>
      <c r="D13" t="s">
        <v>113</v>
      </c>
      <c r="E13" t="s">
        <v>72</v>
      </c>
    </row>
    <row r="14" spans="1:21">
      <c r="A14" t="s">
        <v>52</v>
      </c>
      <c r="B14" s="1" t="s">
        <v>57</v>
      </c>
      <c r="C14" s="1" t="s">
        <v>58</v>
      </c>
      <c r="D14" s="1" t="s">
        <v>114</v>
      </c>
    </row>
    <row r="15" spans="1:21">
      <c r="A15" t="s">
        <v>111</v>
      </c>
      <c r="B15" s="1" t="s">
        <v>112</v>
      </c>
      <c r="C15" s="1" t="s">
        <v>55</v>
      </c>
      <c r="D15" s="1" t="s">
        <v>57</v>
      </c>
    </row>
    <row r="16" spans="1:21">
      <c r="A16" s="2" t="s">
        <v>75</v>
      </c>
      <c r="B16" s="3" t="s">
        <v>55</v>
      </c>
      <c r="C16" s="3" t="s">
        <v>59</v>
      </c>
      <c r="D16" s="3" t="s">
        <v>115</v>
      </c>
      <c r="E16" s="2"/>
    </row>
    <row r="17" spans="1:5">
      <c r="A17" t="s">
        <v>74</v>
      </c>
      <c r="B17" s="4" t="s">
        <v>116</v>
      </c>
      <c r="C17" s="4" t="s">
        <v>61</v>
      </c>
      <c r="D17" s="4" t="s">
        <v>61</v>
      </c>
      <c r="E17" s="5" t="s">
        <v>72</v>
      </c>
    </row>
    <row r="18" spans="1:5">
      <c r="C18" s="5" t="s">
        <v>62</v>
      </c>
      <c r="D18" s="5" t="s">
        <v>62</v>
      </c>
      <c r="E18" t="s">
        <v>73</v>
      </c>
    </row>
    <row r="19" spans="1:5">
      <c r="A19" t="s">
        <v>63</v>
      </c>
    </row>
    <row r="30" spans="1:5">
      <c r="A30"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2049" r:id="rId4">
          <objectPr defaultSize="0" r:id="rId5">
            <anchor moveWithCells="1">
              <from>
                <xdr:col>0</xdr:col>
                <xdr:colOff>38100</xdr:colOff>
                <xdr:row>19</xdr:row>
                <xdr:rowOff>7620</xdr:rowOff>
              </from>
              <to>
                <xdr:col>5</xdr:col>
                <xdr:colOff>335280</xdr:colOff>
                <xdr:row>28</xdr:row>
                <xdr:rowOff>129540</xdr:rowOff>
              </to>
            </anchor>
          </objectPr>
        </oleObject>
      </mc:Choice>
      <mc:Fallback>
        <oleObject progId="Equation.3" shapeId="204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0"/>
  <sheetViews>
    <sheetView workbookViewId="0"/>
  </sheetViews>
  <sheetFormatPr defaultRowHeight="13.2"/>
  <cols>
    <col min="1" max="1" width="37.33203125" customWidth="1"/>
    <col min="2" max="2" width="17.88671875" customWidth="1"/>
    <col min="4" max="4" width="11.6640625" customWidth="1"/>
  </cols>
  <sheetData>
    <row r="1" spans="1:21">
      <c r="A1" t="s">
        <v>231</v>
      </c>
    </row>
    <row r="2" spans="1:21">
      <c r="A2" t="s">
        <v>193</v>
      </c>
    </row>
    <row r="3" spans="1:21">
      <c r="A3" t="s">
        <v>50</v>
      </c>
    </row>
    <row r="4" spans="1:21">
      <c r="A4" t="s">
        <v>51</v>
      </c>
    </row>
    <row r="5" spans="1:21">
      <c r="A5" t="s">
        <v>65</v>
      </c>
    </row>
    <row r="6" spans="1:21">
      <c r="A6" s="99" t="s">
        <v>70</v>
      </c>
      <c r="B6" s="99" t="s">
        <v>69</v>
      </c>
      <c r="C6" s="99"/>
      <c r="D6" s="99"/>
      <c r="E6" s="99"/>
      <c r="F6" s="99"/>
      <c r="G6" s="8" t="s">
        <v>69</v>
      </c>
      <c r="H6" s="99"/>
      <c r="I6" s="99"/>
      <c r="J6" s="99"/>
      <c r="K6" s="99"/>
      <c r="L6" s="8" t="s">
        <v>69</v>
      </c>
      <c r="M6" s="99"/>
      <c r="N6" s="99"/>
      <c r="O6" s="99"/>
      <c r="P6" s="99"/>
      <c r="Q6" s="8" t="s">
        <v>69</v>
      </c>
      <c r="R6" s="99"/>
      <c r="S6" s="99"/>
      <c r="T6" s="99"/>
      <c r="U6" s="99"/>
    </row>
    <row r="7" spans="1:21">
      <c r="A7" s="99" t="s">
        <v>46</v>
      </c>
      <c r="B7" s="101">
        <f>0.0125</f>
        <v>1.2500000000000001E-2</v>
      </c>
      <c r="C7" s="101">
        <f t="shared" ref="C7:U7" si="0">0.0125</f>
        <v>1.2500000000000001E-2</v>
      </c>
      <c r="D7" s="101">
        <f t="shared" si="0"/>
        <v>1.2500000000000001E-2</v>
      </c>
      <c r="E7" s="101">
        <f t="shared" si="0"/>
        <v>1.2500000000000001E-2</v>
      </c>
      <c r="F7" s="101">
        <f t="shared" si="0"/>
        <v>1.2500000000000001E-2</v>
      </c>
      <c r="G7" s="10">
        <f>0.0125</f>
        <v>1.2500000000000001E-2</v>
      </c>
      <c r="H7" s="101">
        <f t="shared" si="0"/>
        <v>1.2500000000000001E-2</v>
      </c>
      <c r="I7" s="101">
        <f t="shared" si="0"/>
        <v>1.2500000000000001E-2</v>
      </c>
      <c r="J7" s="101">
        <f t="shared" si="0"/>
        <v>1.2500000000000001E-2</v>
      </c>
      <c r="K7" s="101">
        <f t="shared" si="0"/>
        <v>1.2500000000000001E-2</v>
      </c>
      <c r="L7" s="10">
        <f>0.0125</f>
        <v>1.2500000000000001E-2</v>
      </c>
      <c r="M7" s="101">
        <f t="shared" si="0"/>
        <v>1.2500000000000001E-2</v>
      </c>
      <c r="N7" s="101">
        <f t="shared" si="0"/>
        <v>1.2500000000000001E-2</v>
      </c>
      <c r="O7" s="101">
        <f t="shared" si="0"/>
        <v>1.2500000000000001E-2</v>
      </c>
      <c r="P7" s="101">
        <f t="shared" si="0"/>
        <v>1.2500000000000001E-2</v>
      </c>
      <c r="Q7" s="10">
        <f>0.0125</f>
        <v>1.2500000000000001E-2</v>
      </c>
      <c r="R7" s="101">
        <f t="shared" si="0"/>
        <v>1.2500000000000001E-2</v>
      </c>
      <c r="S7" s="101">
        <f t="shared" si="0"/>
        <v>1.2500000000000001E-2</v>
      </c>
      <c r="T7" s="101">
        <f t="shared" si="0"/>
        <v>1.2500000000000001E-2</v>
      </c>
      <c r="U7" s="101">
        <f t="shared" si="0"/>
        <v>1.2500000000000001E-2</v>
      </c>
    </row>
    <row r="8" spans="1:21">
      <c r="A8" s="99" t="s">
        <v>48</v>
      </c>
      <c r="B8" s="101">
        <f>0.0075</f>
        <v>7.4999999999999997E-3</v>
      </c>
      <c r="C8" s="101">
        <f t="shared" ref="C8:U8" si="1">0.0075</f>
        <v>7.4999999999999997E-3</v>
      </c>
      <c r="D8" s="101">
        <f t="shared" si="1"/>
        <v>7.4999999999999997E-3</v>
      </c>
      <c r="E8" s="101">
        <f t="shared" si="1"/>
        <v>7.4999999999999997E-3</v>
      </c>
      <c r="F8" s="101">
        <f t="shared" si="1"/>
        <v>7.4999999999999997E-3</v>
      </c>
      <c r="G8" s="10">
        <f>0.0075</f>
        <v>7.4999999999999997E-3</v>
      </c>
      <c r="H8" s="101">
        <f t="shared" si="1"/>
        <v>7.4999999999999997E-3</v>
      </c>
      <c r="I8" s="101">
        <f t="shared" si="1"/>
        <v>7.4999999999999997E-3</v>
      </c>
      <c r="J8" s="101">
        <f t="shared" si="1"/>
        <v>7.4999999999999997E-3</v>
      </c>
      <c r="K8" s="101">
        <f t="shared" si="1"/>
        <v>7.4999999999999997E-3</v>
      </c>
      <c r="L8" s="10">
        <f>0.0075</f>
        <v>7.4999999999999997E-3</v>
      </c>
      <c r="M8" s="101">
        <f t="shared" si="1"/>
        <v>7.4999999999999997E-3</v>
      </c>
      <c r="N8" s="101">
        <f t="shared" si="1"/>
        <v>7.4999999999999997E-3</v>
      </c>
      <c r="O8" s="101">
        <f t="shared" si="1"/>
        <v>7.4999999999999997E-3</v>
      </c>
      <c r="P8" s="101">
        <f t="shared" si="1"/>
        <v>7.4999999999999997E-3</v>
      </c>
      <c r="Q8" s="10">
        <f>0.0075</f>
        <v>7.4999999999999997E-3</v>
      </c>
      <c r="R8" s="101">
        <f t="shared" si="1"/>
        <v>7.4999999999999997E-3</v>
      </c>
      <c r="S8" s="101">
        <f t="shared" si="1"/>
        <v>7.4999999999999997E-3</v>
      </c>
      <c r="T8" s="101">
        <f t="shared" si="1"/>
        <v>7.4999999999999997E-3</v>
      </c>
      <c r="U8" s="101">
        <f t="shared" si="1"/>
        <v>7.4999999999999997E-3</v>
      </c>
    </row>
    <row r="9" spans="1:21">
      <c r="A9" s="99" t="s">
        <v>68</v>
      </c>
      <c r="B9" s="99">
        <v>2</v>
      </c>
      <c r="C9" s="99">
        <v>2</v>
      </c>
      <c r="D9" s="99">
        <v>2</v>
      </c>
      <c r="E9" s="99">
        <v>2</v>
      </c>
      <c r="F9" s="99">
        <v>2</v>
      </c>
      <c r="G9" s="8">
        <v>12</v>
      </c>
      <c r="H9" s="99">
        <v>12</v>
      </c>
      <c r="I9" s="99">
        <v>12</v>
      </c>
      <c r="J9" s="99">
        <v>12</v>
      </c>
      <c r="K9" s="99">
        <v>12</v>
      </c>
      <c r="L9" s="8">
        <v>1000</v>
      </c>
      <c r="M9" s="99">
        <v>1000</v>
      </c>
      <c r="N9" s="99">
        <v>1000</v>
      </c>
      <c r="O9" s="99">
        <v>1000</v>
      </c>
      <c r="P9" s="99">
        <v>1000</v>
      </c>
      <c r="Q9" s="102" t="s">
        <v>120</v>
      </c>
      <c r="R9" s="103" t="s">
        <v>120</v>
      </c>
      <c r="S9" s="103" t="s">
        <v>120</v>
      </c>
      <c r="T9" s="103" t="s">
        <v>120</v>
      </c>
      <c r="U9" s="103" t="s">
        <v>120</v>
      </c>
    </row>
    <row r="10" spans="1:21">
      <c r="A10" s="11" t="s">
        <v>49</v>
      </c>
      <c r="B10" s="12">
        <f>-0.003</f>
        <v>-3.0000000000000001E-3</v>
      </c>
      <c r="C10" s="12">
        <f>-0.004</f>
        <v>-4.0000000000000001E-3</v>
      </c>
      <c r="D10" s="12">
        <f>-0.005</f>
        <v>-5.0000000000000001E-3</v>
      </c>
      <c r="E10" s="12">
        <f>-0.006</f>
        <v>-6.0000000000000001E-3</v>
      </c>
      <c r="F10" s="12">
        <f>-0.007</f>
        <v>-7.0000000000000001E-3</v>
      </c>
      <c r="G10" s="13">
        <f>-0.003</f>
        <v>-3.0000000000000001E-3</v>
      </c>
      <c r="H10" s="12">
        <f>-0.004</f>
        <v>-4.0000000000000001E-3</v>
      </c>
      <c r="I10" s="12">
        <f>-0.005</f>
        <v>-5.0000000000000001E-3</v>
      </c>
      <c r="J10" s="12">
        <f>-0.006</f>
        <v>-6.0000000000000001E-3</v>
      </c>
      <c r="K10" s="12">
        <f>-0.007</f>
        <v>-7.0000000000000001E-3</v>
      </c>
      <c r="L10" s="13">
        <f>-0.003</f>
        <v>-3.0000000000000001E-3</v>
      </c>
      <c r="M10" s="12">
        <f>-0.004</f>
        <v>-4.0000000000000001E-3</v>
      </c>
      <c r="N10" s="12">
        <f>-0.005</f>
        <v>-5.0000000000000001E-3</v>
      </c>
      <c r="O10" s="12">
        <f>-0.006</f>
        <v>-6.0000000000000001E-3</v>
      </c>
      <c r="P10" s="12">
        <f>-0.007</f>
        <v>-7.0000000000000001E-3</v>
      </c>
      <c r="Q10" s="13">
        <f>-0.003</f>
        <v>-3.0000000000000001E-3</v>
      </c>
      <c r="R10" s="12">
        <f>-0.004</f>
        <v>-4.0000000000000001E-3</v>
      </c>
      <c r="S10" s="12">
        <f>-0.005</f>
        <v>-5.0000000000000001E-3</v>
      </c>
      <c r="T10" s="12">
        <f>-0.006</f>
        <v>-6.0000000000000001E-3</v>
      </c>
      <c r="U10" s="12">
        <f>-0.007</f>
        <v>-7.0000000000000001E-3</v>
      </c>
    </row>
    <row r="11" spans="1:21">
      <c r="A11" s="17" t="s">
        <v>71</v>
      </c>
      <c r="B11" s="14"/>
      <c r="C11" s="14"/>
      <c r="D11" s="14"/>
      <c r="E11" s="14"/>
      <c r="F11" s="14"/>
      <c r="G11" s="98"/>
      <c r="H11" s="14"/>
      <c r="I11" s="14"/>
      <c r="J11" s="14"/>
      <c r="K11" s="14"/>
      <c r="L11" s="100"/>
      <c r="M11" s="14"/>
      <c r="N11" s="14"/>
      <c r="O11" s="14"/>
      <c r="P11" s="14"/>
      <c r="Q11" s="100"/>
      <c r="R11" s="14"/>
      <c r="S11" s="14"/>
      <c r="T11" s="14"/>
      <c r="U11" s="14"/>
    </row>
    <row r="12" spans="1:21">
      <c r="A12" s="14" t="s">
        <v>118</v>
      </c>
      <c r="B12" s="15">
        <f>(1-1/(1+B8)^B9)*((B10+B7)/B8-1)</f>
        <v>3.9554458188894122E-3</v>
      </c>
      <c r="C12" s="15">
        <f t="shared" ref="C12:P12" si="2">(1-1/(1+C8)^C9)*((C10+C7)/C8-1)</f>
        <v>1.9777229094447078E-3</v>
      </c>
      <c r="D12" s="15">
        <f t="shared" si="2"/>
        <v>3.2935702655912474E-18</v>
      </c>
      <c r="E12" s="15">
        <f t="shared" si="2"/>
        <v>-1.977722909444703E-3</v>
      </c>
      <c r="F12" s="15">
        <f t="shared" si="2"/>
        <v>-3.9554458188894095E-3</v>
      </c>
      <c r="G12" s="16">
        <f t="shared" si="2"/>
        <v>2.286982534625322E-2</v>
      </c>
      <c r="H12" s="15">
        <f t="shared" si="2"/>
        <v>1.1434912673126621E-2</v>
      </c>
      <c r="I12" s="15">
        <f t="shared" si="2"/>
        <v>1.9042955001424727E-17</v>
      </c>
      <c r="J12" s="15">
        <f t="shared" si="2"/>
        <v>-1.1434912673126591E-2</v>
      </c>
      <c r="K12" s="15">
        <f t="shared" si="2"/>
        <v>-2.2869825346253203E-2</v>
      </c>
      <c r="L12" s="16">
        <f t="shared" si="2"/>
        <v>0.26651499169617482</v>
      </c>
      <c r="M12" s="15">
        <f t="shared" si="2"/>
        <v>0.13325749584808752</v>
      </c>
      <c r="N12" s="15">
        <f t="shared" si="2"/>
        <v>2.2191831014165664E-16</v>
      </c>
      <c r="O12" s="15">
        <f t="shared" si="2"/>
        <v>-0.13325749584808719</v>
      </c>
      <c r="P12" s="15">
        <f t="shared" si="2"/>
        <v>-0.2665149916961746</v>
      </c>
      <c r="Q12" s="16">
        <f>((Q10+Q7)/Q8-1)</f>
        <v>0.26666666666666683</v>
      </c>
      <c r="R12" s="18">
        <f>((R10+R7)/R8-1)</f>
        <v>0.13333333333333353</v>
      </c>
      <c r="S12" s="18">
        <f>((S10+S7)/S8-1)</f>
        <v>2.2204460492503131E-16</v>
      </c>
      <c r="T12" s="18">
        <f>((T10+T7)/T8-1)</f>
        <v>-0.13333333333333319</v>
      </c>
      <c r="U12" s="18">
        <f>((U10+U7)/U8-1)</f>
        <v>-0.26666666666666661</v>
      </c>
    </row>
    <row r="13" spans="1:21">
      <c r="A13" s="17" t="s">
        <v>119</v>
      </c>
      <c r="B13" s="15">
        <f>(1-1/(1+B8)^B9)*(1-(B10+B7)/B8)</f>
        <v>-3.9554458188894122E-3</v>
      </c>
      <c r="C13" s="15">
        <f t="shared" ref="C13:P13" si="3">(1-1/(1+C8)^C9)*(1-(C10+C7)/C8)</f>
        <v>-1.9777229094447078E-3</v>
      </c>
      <c r="D13" s="15">
        <f t="shared" si="3"/>
        <v>-3.2935702655912474E-18</v>
      </c>
      <c r="E13" s="15">
        <f t="shared" si="3"/>
        <v>1.977722909444703E-3</v>
      </c>
      <c r="F13" s="15">
        <f t="shared" si="3"/>
        <v>3.9554458188894095E-3</v>
      </c>
      <c r="G13" s="16">
        <f t="shared" si="3"/>
        <v>-2.286982534625322E-2</v>
      </c>
      <c r="H13" s="15">
        <f t="shared" si="3"/>
        <v>-1.1434912673126621E-2</v>
      </c>
      <c r="I13" s="15">
        <f t="shared" si="3"/>
        <v>-1.9042955001424727E-17</v>
      </c>
      <c r="J13" s="15">
        <f t="shared" si="3"/>
        <v>1.1434912673126591E-2</v>
      </c>
      <c r="K13" s="15">
        <f t="shared" si="3"/>
        <v>2.2869825346253203E-2</v>
      </c>
      <c r="L13" s="16">
        <f t="shared" si="3"/>
        <v>-0.26651499169617482</v>
      </c>
      <c r="M13" s="15">
        <f t="shared" si="3"/>
        <v>-0.13325749584808752</v>
      </c>
      <c r="N13" s="15">
        <f t="shared" si="3"/>
        <v>-2.2191831014165664E-16</v>
      </c>
      <c r="O13" s="15">
        <f t="shared" si="3"/>
        <v>0.13325749584808719</v>
      </c>
      <c r="P13" s="15">
        <f t="shared" si="3"/>
        <v>0.2665149916961746</v>
      </c>
      <c r="Q13" s="16">
        <f>(1-(Q10+Q7)/Q8)</f>
        <v>-0.26666666666666683</v>
      </c>
      <c r="R13" s="18">
        <f>(1-(R10+R7)/R8)</f>
        <v>-0.13333333333333353</v>
      </c>
      <c r="S13" s="18">
        <f>(1-(S10+S7)/S8)</f>
        <v>-2.2204460492503131E-16</v>
      </c>
      <c r="T13" s="18">
        <f>(1-(T10+T7)/T8)</f>
        <v>0.13333333333333319</v>
      </c>
      <c r="U13" s="18">
        <f>(1-(U10+U7)/U8)</f>
        <v>0.26666666666666661</v>
      </c>
    </row>
    <row r="14" spans="1:21">
      <c r="A14" s="5" t="s">
        <v>194</v>
      </c>
    </row>
    <row r="15" spans="1:21">
      <c r="B15" t="s">
        <v>56</v>
      </c>
      <c r="C15" s="6" t="s">
        <v>53</v>
      </c>
      <c r="D15" t="s">
        <v>113</v>
      </c>
      <c r="E15" t="s">
        <v>72</v>
      </c>
    </row>
    <row r="16" spans="1:21">
      <c r="A16" t="s">
        <v>52</v>
      </c>
      <c r="B16" s="1" t="s">
        <v>57</v>
      </c>
      <c r="C16" s="1" t="s">
        <v>58</v>
      </c>
      <c r="D16" s="1" t="s">
        <v>114</v>
      </c>
    </row>
    <row r="17" spans="1:5">
      <c r="A17" t="s">
        <v>111</v>
      </c>
      <c r="B17" s="1" t="s">
        <v>112</v>
      </c>
      <c r="C17" s="1" t="s">
        <v>55</v>
      </c>
      <c r="D17" s="1" t="s">
        <v>57</v>
      </c>
    </row>
    <row r="18" spans="1:5">
      <c r="A18" s="2" t="s">
        <v>75</v>
      </c>
      <c r="B18" s="3" t="s">
        <v>55</v>
      </c>
      <c r="C18" s="3" t="s">
        <v>59</v>
      </c>
      <c r="D18" s="3" t="s">
        <v>115</v>
      </c>
      <c r="E18" s="2"/>
    </row>
    <row r="19" spans="1:5">
      <c r="A19" t="s">
        <v>74</v>
      </c>
      <c r="B19" s="4" t="s">
        <v>116</v>
      </c>
      <c r="C19" s="4" t="s">
        <v>61</v>
      </c>
      <c r="D19" s="4" t="s">
        <v>61</v>
      </c>
      <c r="E19" s="5" t="s">
        <v>72</v>
      </c>
    </row>
    <row r="20" spans="1:5">
      <c r="C20" s="5" t="s">
        <v>62</v>
      </c>
      <c r="D20" s="5" t="s">
        <v>62</v>
      </c>
      <c r="E20" t="s">
        <v>73</v>
      </c>
    </row>
    <row r="21" spans="1:5">
      <c r="A21" t="s">
        <v>117</v>
      </c>
    </row>
    <row r="30" spans="1:5">
      <c r="A30"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9217" r:id="rId4">
          <objectPr defaultSize="0" r:id="rId5">
            <anchor moveWithCells="1">
              <from>
                <xdr:col>0</xdr:col>
                <xdr:colOff>53340</xdr:colOff>
                <xdr:row>21</xdr:row>
                <xdr:rowOff>30480</xdr:rowOff>
              </from>
              <to>
                <xdr:col>4</xdr:col>
                <xdr:colOff>312420</xdr:colOff>
                <xdr:row>31</xdr:row>
                <xdr:rowOff>91440</xdr:rowOff>
              </to>
            </anchor>
          </objectPr>
        </oleObject>
      </mc:Choice>
      <mc:Fallback>
        <oleObject progId="Equation.3" shapeId="9217" r:id="rId4"/>
      </mc:Fallback>
    </mc:AlternateContent>
    <mc:AlternateContent xmlns:mc="http://schemas.openxmlformats.org/markup-compatibility/2006">
      <mc:Choice Requires="x14">
        <oleObject progId="Equation.3" shapeId="9218" r:id="rId6">
          <objectPr defaultSize="0" r:id="rId7">
            <anchor moveWithCells="1">
              <from>
                <xdr:col>5</xdr:col>
                <xdr:colOff>30480</xdr:colOff>
                <xdr:row>21</xdr:row>
                <xdr:rowOff>7620</xdr:rowOff>
              </from>
              <to>
                <xdr:col>13</xdr:col>
                <xdr:colOff>487680</xdr:colOff>
                <xdr:row>31</xdr:row>
                <xdr:rowOff>68580</xdr:rowOff>
              </to>
            </anchor>
          </objectPr>
        </oleObject>
      </mc:Choice>
      <mc:Fallback>
        <oleObject progId="Equation.3" shapeId="9218"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2"/>
  <sheetViews>
    <sheetView workbookViewId="0"/>
  </sheetViews>
  <sheetFormatPr defaultRowHeight="13.2"/>
  <cols>
    <col min="3" max="3" width="50.33203125" customWidth="1"/>
  </cols>
  <sheetData>
    <row r="1" spans="1:7" s="271" customFormat="1" ht="15">
      <c r="A1" s="270" t="s">
        <v>242</v>
      </c>
    </row>
    <row r="2" spans="1:7" ht="15.6">
      <c r="A2" s="252" t="s">
        <v>243</v>
      </c>
      <c r="B2" s="254"/>
      <c r="C2" s="254"/>
      <c r="D2" s="254"/>
      <c r="E2" s="254"/>
      <c r="F2" s="254"/>
      <c r="G2" s="254"/>
    </row>
    <row r="3" spans="1:7">
      <c r="A3" s="255" t="s">
        <v>197</v>
      </c>
      <c r="B3" s="254"/>
      <c r="C3" s="254"/>
      <c r="D3" s="254"/>
      <c r="E3" s="254"/>
      <c r="F3" s="254"/>
      <c r="G3" s="254"/>
    </row>
    <row r="4" spans="1:7" ht="15.6">
      <c r="A4" s="252" t="s">
        <v>198</v>
      </c>
      <c r="B4" s="254"/>
      <c r="C4" s="254"/>
      <c r="D4" s="254"/>
      <c r="E4" s="254"/>
      <c r="F4" s="254"/>
      <c r="G4" s="254"/>
    </row>
    <row r="5" spans="1:7" ht="15.6">
      <c r="A5" s="252" t="s">
        <v>199</v>
      </c>
      <c r="B5" s="254"/>
      <c r="C5" s="254"/>
      <c r="D5" s="254"/>
      <c r="E5" s="254"/>
      <c r="F5" s="254"/>
      <c r="G5" s="254"/>
    </row>
    <row r="6" spans="1:7" ht="19.8">
      <c r="A6" s="256" t="s">
        <v>213</v>
      </c>
      <c r="B6" s="254"/>
      <c r="C6" s="254"/>
      <c r="D6" s="254"/>
      <c r="E6" s="254"/>
      <c r="F6" s="254"/>
      <c r="G6" s="254"/>
    </row>
    <row r="7" spans="1:7" ht="18">
      <c r="A7" s="256" t="s">
        <v>0</v>
      </c>
      <c r="B7" s="254"/>
      <c r="C7" s="254"/>
      <c r="D7" s="254"/>
      <c r="E7" s="254"/>
      <c r="F7" s="254"/>
      <c r="G7" s="254"/>
    </row>
    <row r="8" spans="1:7" ht="19.8">
      <c r="A8" s="256" t="s">
        <v>214</v>
      </c>
      <c r="B8" s="254"/>
      <c r="C8" s="254"/>
      <c r="D8" s="254"/>
      <c r="E8" s="254"/>
      <c r="F8" s="254"/>
      <c r="G8" s="254"/>
    </row>
    <row r="9" spans="1:7" ht="19.8">
      <c r="A9" s="256" t="s">
        <v>215</v>
      </c>
      <c r="B9" s="254"/>
      <c r="C9" s="254"/>
      <c r="D9" s="254"/>
      <c r="E9" s="254"/>
      <c r="F9" s="254"/>
      <c r="G9" s="254"/>
    </row>
    <row r="10" spans="1:7" ht="18">
      <c r="A10" s="256" t="s">
        <v>216</v>
      </c>
      <c r="B10" s="254"/>
      <c r="C10" s="254"/>
      <c r="D10" s="254"/>
      <c r="E10" s="254"/>
      <c r="F10" s="254"/>
      <c r="G10" s="254"/>
    </row>
    <row r="11" spans="1:7" ht="15.6">
      <c r="A11" s="256" t="s">
        <v>1</v>
      </c>
      <c r="B11" s="254"/>
      <c r="C11" s="254"/>
      <c r="D11" s="254"/>
      <c r="E11" s="254"/>
      <c r="F11" s="254"/>
      <c r="G11" s="254"/>
    </row>
    <row r="12" spans="1:7" ht="15.6">
      <c r="A12" s="252"/>
      <c r="B12" s="254"/>
      <c r="C12" s="254"/>
      <c r="D12" s="254"/>
      <c r="E12" s="254"/>
      <c r="F12" s="254"/>
      <c r="G12" s="254"/>
    </row>
    <row r="13" spans="1:7">
      <c r="A13" s="255" t="s">
        <v>200</v>
      </c>
      <c r="B13" s="254"/>
      <c r="C13" s="254"/>
      <c r="D13" s="254"/>
      <c r="E13" s="254"/>
      <c r="F13" s="254"/>
      <c r="G13" s="254"/>
    </row>
    <row r="14" spans="1:7" ht="15.6">
      <c r="A14" s="252"/>
      <c r="B14" s="254"/>
      <c r="C14" s="254"/>
      <c r="D14" s="254"/>
      <c r="E14" s="254"/>
      <c r="F14" s="254"/>
      <c r="G14" s="254"/>
    </row>
    <row r="15" spans="1:7" ht="19.8">
      <c r="A15" s="257" t="s">
        <v>217</v>
      </c>
      <c r="B15" s="254"/>
      <c r="C15" s="254"/>
      <c r="D15" s="258" t="s">
        <v>201</v>
      </c>
      <c r="E15" s="254"/>
      <c r="F15" s="254"/>
      <c r="G15" s="254"/>
    </row>
    <row r="16" spans="1:7" ht="15.6">
      <c r="A16" s="252"/>
      <c r="B16" s="254"/>
      <c r="C16" s="254"/>
      <c r="D16" s="254"/>
      <c r="E16" s="254"/>
      <c r="F16" s="254"/>
      <c r="G16" s="254"/>
    </row>
    <row r="17" spans="1:7" ht="15.6">
      <c r="A17" s="252" t="s">
        <v>202</v>
      </c>
      <c r="B17" s="254"/>
      <c r="C17" s="254"/>
      <c r="D17" s="254"/>
      <c r="E17" s="254"/>
      <c r="F17" s="254"/>
      <c r="G17" s="254"/>
    </row>
    <row r="18" spans="1:7" ht="15.6">
      <c r="A18" s="252"/>
      <c r="B18" s="254"/>
      <c r="C18" s="254"/>
      <c r="D18" s="254"/>
      <c r="E18" s="254"/>
      <c r="F18" s="254"/>
      <c r="G18" s="254"/>
    </row>
    <row r="19" spans="1:7" ht="19.8">
      <c r="A19" s="257" t="s">
        <v>218</v>
      </c>
      <c r="B19" s="254"/>
      <c r="C19" s="254"/>
      <c r="D19" s="254"/>
      <c r="E19" s="258" t="s">
        <v>203</v>
      </c>
      <c r="F19" s="254"/>
      <c r="G19" s="254"/>
    </row>
    <row r="20" spans="1:7" ht="15.6">
      <c r="A20" s="252"/>
      <c r="B20" s="254"/>
      <c r="C20" s="254"/>
      <c r="D20" s="254"/>
      <c r="E20" s="254"/>
      <c r="F20" s="254"/>
      <c r="G20" s="254"/>
    </row>
    <row r="21" spans="1:7" ht="19.8">
      <c r="A21" s="252" t="s">
        <v>2</v>
      </c>
      <c r="B21" s="254"/>
      <c r="C21" s="254"/>
      <c r="D21" s="254"/>
      <c r="E21" s="254"/>
      <c r="F21" s="254"/>
      <c r="G21" s="254"/>
    </row>
    <row r="22" spans="1:7" ht="19.8">
      <c r="A22" s="254"/>
      <c r="B22" s="254"/>
      <c r="C22" s="259" t="s">
        <v>219</v>
      </c>
      <c r="D22" s="254"/>
      <c r="E22" s="254"/>
      <c r="F22" s="252" t="s">
        <v>204</v>
      </c>
      <c r="G22" s="254"/>
    </row>
    <row r="23" spans="1:7" ht="15.6">
      <c r="A23" s="252"/>
      <c r="B23" s="254"/>
      <c r="C23" s="254"/>
      <c r="D23" s="254"/>
      <c r="E23" s="254"/>
      <c r="F23" s="254"/>
      <c r="G23" s="254"/>
    </row>
    <row r="24" spans="1:7" ht="15.6">
      <c r="A24" s="252" t="s">
        <v>205</v>
      </c>
      <c r="B24" s="254"/>
      <c r="C24" s="254"/>
      <c r="D24" s="254"/>
      <c r="E24" s="254"/>
      <c r="F24" s="254"/>
      <c r="G24" s="254"/>
    </row>
    <row r="25" spans="1:7" ht="19.8">
      <c r="A25" s="272" t="s">
        <v>220</v>
      </c>
      <c r="B25" s="254"/>
      <c r="C25" s="254"/>
      <c r="D25" s="254"/>
      <c r="E25" s="254"/>
      <c r="F25" s="254"/>
      <c r="G25" s="254"/>
    </row>
    <row r="26" spans="1:7" ht="19.8">
      <c r="A26" s="260" t="s">
        <v>221</v>
      </c>
      <c r="B26" s="254"/>
      <c r="C26" s="254"/>
      <c r="D26" s="254"/>
      <c r="E26" s="254"/>
      <c r="F26" s="254"/>
      <c r="G26" s="254"/>
    </row>
    <row r="27" spans="1:7" ht="15.6">
      <c r="A27" s="252" t="s">
        <v>206</v>
      </c>
      <c r="B27" s="254"/>
      <c r="C27" s="254"/>
      <c r="D27" s="254"/>
      <c r="E27" s="254"/>
      <c r="F27" s="254"/>
      <c r="G27" s="254"/>
    </row>
    <row r="28" spans="1:7" ht="18">
      <c r="A28" s="254"/>
      <c r="B28" s="254"/>
      <c r="C28" s="259" t="s">
        <v>222</v>
      </c>
      <c r="D28" s="254"/>
      <c r="E28" s="254"/>
      <c r="F28" s="254"/>
      <c r="G28" s="254"/>
    </row>
    <row r="29" spans="1:7" ht="15.6">
      <c r="A29" s="252"/>
      <c r="B29" s="254"/>
      <c r="C29" s="254"/>
      <c r="D29" s="254"/>
      <c r="E29" s="254"/>
      <c r="F29" s="254"/>
      <c r="G29" s="254"/>
    </row>
    <row r="30" spans="1:7" ht="18">
      <c r="A30" s="254"/>
      <c r="B30" s="254"/>
      <c r="C30" s="259" t="s">
        <v>223</v>
      </c>
      <c r="D30" s="254"/>
      <c r="E30" s="254"/>
      <c r="F30" s="254"/>
      <c r="G30" s="254"/>
    </row>
    <row r="31" spans="1:7" ht="15.6">
      <c r="A31" s="252"/>
      <c r="B31" s="254"/>
      <c r="C31" s="254"/>
      <c r="D31" s="254"/>
      <c r="E31" s="254"/>
      <c r="F31" s="254"/>
      <c r="G31" s="254"/>
    </row>
    <row r="32" spans="1:7" ht="18">
      <c r="A32" s="254"/>
      <c r="B32" s="254"/>
      <c r="C32" s="259" t="s">
        <v>224</v>
      </c>
      <c r="D32" s="254"/>
      <c r="E32" s="254"/>
      <c r="F32" s="254"/>
      <c r="G32" s="254"/>
    </row>
    <row r="33" spans="1:7" ht="15.6">
      <c r="A33" s="252"/>
      <c r="B33" s="254"/>
      <c r="C33" s="254"/>
      <c r="D33" s="254"/>
      <c r="E33" s="254"/>
      <c r="F33" s="254"/>
      <c r="G33" s="254"/>
    </row>
    <row r="34" spans="1:7" ht="18">
      <c r="A34" s="261" t="s">
        <v>225</v>
      </c>
      <c r="B34" s="254"/>
      <c r="C34" s="254"/>
      <c r="D34" s="256" t="s">
        <v>207</v>
      </c>
      <c r="E34" s="254"/>
      <c r="F34" s="254"/>
      <c r="G34" s="254"/>
    </row>
    <row r="35" spans="1:7" ht="15.6">
      <c r="A35" s="253"/>
      <c r="B35" s="254"/>
      <c r="C35" s="254"/>
      <c r="D35" s="254"/>
      <c r="E35" s="254"/>
      <c r="F35" s="254"/>
      <c r="G35" s="254"/>
    </row>
    <row r="36" spans="1:7">
      <c r="A36" s="254"/>
      <c r="B36" s="254"/>
      <c r="C36" s="254"/>
      <c r="D36" s="254"/>
      <c r="E36" s="254"/>
      <c r="F36" s="254"/>
      <c r="G36" s="254"/>
    </row>
    <row r="37" spans="1:7">
      <c r="A37" s="254"/>
      <c r="B37" s="254"/>
      <c r="C37" s="254"/>
      <c r="D37" s="254"/>
      <c r="E37" s="254"/>
      <c r="F37" s="254"/>
      <c r="G37" s="254"/>
    </row>
    <row r="38" spans="1:7">
      <c r="A38" s="255" t="s">
        <v>208</v>
      </c>
      <c r="B38" s="254"/>
      <c r="C38" s="254"/>
      <c r="D38" s="254"/>
      <c r="E38" s="254"/>
      <c r="F38" s="254"/>
      <c r="G38" s="254"/>
    </row>
    <row r="39" spans="1:7">
      <c r="A39" s="255" t="s">
        <v>209</v>
      </c>
      <c r="B39" s="254"/>
      <c r="C39" s="254"/>
      <c r="D39" s="254"/>
      <c r="E39" s="254"/>
      <c r="F39" s="254"/>
      <c r="G39" s="254"/>
    </row>
    <row r="40" spans="1:7">
      <c r="A40" s="255" t="s">
        <v>210</v>
      </c>
      <c r="B40" s="254"/>
      <c r="C40" s="254"/>
      <c r="D40" s="254"/>
      <c r="E40" s="254"/>
      <c r="F40" s="254"/>
      <c r="G40" s="254"/>
    </row>
    <row r="41" spans="1:7">
      <c r="A41" s="255" t="s">
        <v>211</v>
      </c>
      <c r="B41" s="254"/>
      <c r="C41" s="254"/>
      <c r="D41" s="254"/>
      <c r="E41" s="254"/>
      <c r="F41" s="254"/>
      <c r="G41" s="254"/>
    </row>
    <row r="42" spans="1:7">
      <c r="A42" s="255" t="s">
        <v>212</v>
      </c>
      <c r="B42" s="254"/>
      <c r="C42" s="254"/>
      <c r="D42" s="254"/>
      <c r="E42" s="254"/>
      <c r="F42" s="254"/>
      <c r="G42" s="254"/>
    </row>
    <row r="43" spans="1:7">
      <c r="A43" s="262"/>
      <c r="B43" s="254"/>
      <c r="C43" s="254"/>
      <c r="D43" s="254"/>
      <c r="E43" s="254"/>
      <c r="F43" s="254"/>
      <c r="G43" s="254"/>
    </row>
    <row r="44" spans="1:7">
      <c r="A44" s="263"/>
      <c r="B44" s="254"/>
      <c r="C44" s="254"/>
      <c r="D44" s="254"/>
      <c r="E44" s="254"/>
      <c r="F44" s="254"/>
      <c r="G44" s="254"/>
    </row>
    <row r="45" spans="1:7">
      <c r="A45" s="254"/>
      <c r="B45" s="254"/>
      <c r="C45" s="254"/>
      <c r="D45" s="254"/>
      <c r="E45" s="254"/>
      <c r="F45" s="254"/>
      <c r="G45" s="254"/>
    </row>
    <row r="46" spans="1:7">
      <c r="A46" s="254"/>
      <c r="B46" s="254"/>
      <c r="C46" s="254"/>
      <c r="D46" s="254"/>
      <c r="E46" s="254"/>
      <c r="F46" s="254"/>
      <c r="G46" s="254"/>
    </row>
    <row r="47" spans="1:7">
      <c r="A47" s="254"/>
      <c r="B47" s="254"/>
      <c r="C47" s="254"/>
      <c r="D47" s="254"/>
      <c r="E47" s="254"/>
      <c r="F47" s="254"/>
      <c r="G47" s="254"/>
    </row>
    <row r="48" spans="1:7">
      <c r="A48" s="254"/>
      <c r="B48" s="254"/>
      <c r="C48" s="254"/>
      <c r="D48" s="254"/>
      <c r="E48" s="254"/>
      <c r="F48" s="254"/>
      <c r="G48" s="254"/>
    </row>
    <row r="49" spans="1:7">
      <c r="A49" s="254"/>
      <c r="B49" s="254"/>
      <c r="C49" s="254"/>
      <c r="D49" s="254"/>
      <c r="E49" s="254"/>
      <c r="F49" s="254"/>
      <c r="G49" s="254"/>
    </row>
    <row r="50" spans="1:7">
      <c r="A50" s="254"/>
      <c r="B50" s="254"/>
      <c r="C50" s="254"/>
      <c r="D50" s="254"/>
      <c r="E50" s="254"/>
      <c r="F50" s="254"/>
      <c r="G50" s="254"/>
    </row>
    <row r="51" spans="1:7">
      <c r="A51" s="254"/>
      <c r="B51" s="254"/>
      <c r="C51" s="254"/>
      <c r="D51" s="254"/>
      <c r="E51" s="254"/>
      <c r="F51" s="254"/>
      <c r="G51" s="254"/>
    </row>
    <row r="52" spans="1:7">
      <c r="A52" s="254"/>
      <c r="B52" s="254"/>
      <c r="C52" s="254"/>
      <c r="D52" s="254"/>
      <c r="E52" s="254"/>
      <c r="F52" s="254"/>
      <c r="G52" s="254"/>
    </row>
    <row r="53" spans="1:7">
      <c r="A53" s="254"/>
      <c r="B53" s="254"/>
      <c r="C53" s="254"/>
      <c r="D53" s="254"/>
      <c r="E53" s="254"/>
      <c r="F53" s="254"/>
      <c r="G53" s="254"/>
    </row>
    <row r="54" spans="1:7">
      <c r="A54" s="254"/>
      <c r="B54" s="254"/>
      <c r="C54" s="254"/>
      <c r="D54" s="254"/>
      <c r="E54" s="254"/>
      <c r="F54" s="254"/>
      <c r="G54" s="254"/>
    </row>
    <row r="55" spans="1:7">
      <c r="A55" s="254"/>
      <c r="B55" s="254"/>
      <c r="C55" s="254"/>
      <c r="D55" s="254"/>
      <c r="E55" s="254"/>
      <c r="F55" s="254"/>
      <c r="G55" s="254"/>
    </row>
    <row r="56" spans="1:7">
      <c r="A56" s="254"/>
      <c r="B56" s="254"/>
      <c r="C56" s="254"/>
      <c r="D56" s="254"/>
      <c r="E56" s="254"/>
      <c r="F56" s="254"/>
      <c r="G56" s="254"/>
    </row>
    <row r="57" spans="1:7">
      <c r="A57" s="254"/>
      <c r="B57" s="254"/>
      <c r="C57" s="254"/>
      <c r="D57" s="254"/>
      <c r="E57" s="254"/>
      <c r="F57" s="254"/>
      <c r="G57" s="254"/>
    </row>
    <row r="58" spans="1:7">
      <c r="A58" s="254"/>
      <c r="B58" s="254"/>
      <c r="C58" s="254"/>
      <c r="D58" s="254"/>
      <c r="E58" s="254"/>
      <c r="F58" s="254"/>
      <c r="G58" s="254"/>
    </row>
    <row r="59" spans="1:7">
      <c r="A59" s="254"/>
      <c r="B59" s="254"/>
      <c r="C59" s="254"/>
      <c r="D59" s="254"/>
      <c r="E59" s="254"/>
      <c r="F59" s="254"/>
      <c r="G59" s="254"/>
    </row>
    <row r="60" spans="1:7">
      <c r="A60" s="254"/>
      <c r="B60" s="254"/>
      <c r="C60" s="254"/>
      <c r="D60" s="254"/>
      <c r="E60" s="254"/>
      <c r="F60" s="254"/>
      <c r="G60" s="254"/>
    </row>
    <row r="61" spans="1:7">
      <c r="A61" s="254"/>
      <c r="B61" s="254"/>
      <c r="C61" s="254"/>
      <c r="D61" s="254"/>
      <c r="E61" s="254"/>
      <c r="F61" s="254"/>
      <c r="G61" s="254"/>
    </row>
    <row r="62" spans="1:7">
      <c r="A62" s="254"/>
      <c r="B62" s="254"/>
      <c r="C62" s="254"/>
      <c r="D62" s="254"/>
      <c r="E62" s="254"/>
      <c r="F62" s="254"/>
      <c r="G62" s="254"/>
    </row>
  </sheetData>
  <phoneticPr fontId="17" type="noConversion"/>
  <hyperlinks>
    <hyperlink ref="A3" location="_ftn1" display="_ftn1"/>
    <hyperlink ref="A13" location="_ftn2" display="_ftn2"/>
    <hyperlink ref="A38" location="_ftnref1" display="_ftnref1"/>
    <hyperlink ref="A39" location="_ftnref2" display="_ftnref2"/>
    <hyperlink ref="A40" location="_ftnref3" display="_ftnref3"/>
    <hyperlink ref="A41" location="_ftnref4" display="_ftnref4"/>
    <hyperlink ref="A42" location="_ftnref5" display="_ftnref5"/>
  </hyperlink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0"/>
  <sheetViews>
    <sheetView workbookViewId="0"/>
  </sheetViews>
  <sheetFormatPr defaultRowHeight="13.2"/>
  <cols>
    <col min="1" max="1" width="33.33203125" customWidth="1"/>
    <col min="2" max="2" width="18.5546875" customWidth="1"/>
  </cols>
  <sheetData>
    <row r="1" spans="1:2">
      <c r="A1" s="271" t="s">
        <v>244</v>
      </c>
    </row>
    <row r="2" spans="1:2" ht="15.6">
      <c r="A2" s="252" t="s">
        <v>3</v>
      </c>
      <c r="B2" s="252"/>
    </row>
    <row r="3" spans="1:2" ht="15.6">
      <c r="A3" s="252" t="s">
        <v>4</v>
      </c>
      <c r="B3" s="252"/>
    </row>
    <row r="4" spans="1:2" ht="15.6">
      <c r="A4" s="252" t="s">
        <v>5</v>
      </c>
      <c r="B4" s="259" t="s">
        <v>6</v>
      </c>
    </row>
    <row r="5" spans="1:2" ht="15.6">
      <c r="A5" s="252"/>
      <c r="B5" s="259" t="s">
        <v>7</v>
      </c>
    </row>
    <row r="6" spans="1:2" ht="15.6">
      <c r="A6" s="252" t="s">
        <v>8</v>
      </c>
    </row>
    <row r="15" spans="1:2" ht="15.6">
      <c r="A15" s="252" t="s">
        <v>9</v>
      </c>
    </row>
    <row r="17" spans="1:1" ht="15.6">
      <c r="A17" s="264" t="s">
        <v>10</v>
      </c>
    </row>
    <row r="18" spans="1:1" ht="15.6">
      <c r="A18" s="264" t="s">
        <v>16</v>
      </c>
    </row>
    <row r="19" spans="1:1" ht="15.6">
      <c r="A19" s="264" t="s">
        <v>11</v>
      </c>
    </row>
    <row r="20" spans="1:1" ht="15.6">
      <c r="A20" s="264" t="s">
        <v>12</v>
      </c>
    </row>
    <row r="21" spans="1:1" ht="15.6">
      <c r="A21" s="264" t="s">
        <v>13</v>
      </c>
    </row>
    <row r="22" spans="1:1" ht="15.6">
      <c r="A22" s="264" t="s">
        <v>14</v>
      </c>
    </row>
    <row r="23" spans="1:1" ht="15.6">
      <c r="A23" s="264" t="s">
        <v>15</v>
      </c>
    </row>
    <row r="25" spans="1:1" ht="15.6">
      <c r="A25" s="252" t="s">
        <v>18</v>
      </c>
    </row>
    <row r="50" spans="1:4" ht="15.6">
      <c r="A50" s="264" t="s">
        <v>19</v>
      </c>
    </row>
    <row r="51" spans="1:4" ht="15.6">
      <c r="A51" s="264" t="s">
        <v>20</v>
      </c>
    </row>
    <row r="52" spans="1:4" ht="15.6">
      <c r="A52" s="264" t="s">
        <v>21</v>
      </c>
    </row>
    <row r="54" spans="1:4" ht="15.6">
      <c r="A54" s="264" t="s">
        <v>22</v>
      </c>
    </row>
    <row r="55" spans="1:4" ht="15.6">
      <c r="A55" s="264" t="s">
        <v>23</v>
      </c>
    </row>
    <row r="57" spans="1:4" ht="15.6">
      <c r="A57" s="264" t="s">
        <v>28</v>
      </c>
      <c r="B57" s="265"/>
      <c r="C57" s="265"/>
      <c r="D57" s="265"/>
    </row>
    <row r="58" spans="1:4" ht="15.6">
      <c r="A58" s="266" t="s">
        <v>24</v>
      </c>
      <c r="B58" s="266" t="s">
        <v>29</v>
      </c>
      <c r="C58" s="264" t="s">
        <v>30</v>
      </c>
      <c r="D58" s="265"/>
    </row>
    <row r="59" spans="1:4" ht="15.6">
      <c r="A59" s="266" t="s">
        <v>31</v>
      </c>
      <c r="B59" s="265"/>
      <c r="C59" s="265"/>
      <c r="D59" s="266" t="s">
        <v>32</v>
      </c>
    </row>
    <row r="60" spans="1:4" ht="15.6">
      <c r="A60" s="266" t="s">
        <v>33</v>
      </c>
      <c r="B60" s="265"/>
      <c r="C60" s="265"/>
      <c r="D60" s="266" t="s">
        <v>34</v>
      </c>
    </row>
    <row r="61" spans="1:4" ht="15.6">
      <c r="A61" s="266" t="s">
        <v>35</v>
      </c>
      <c r="B61" s="265"/>
      <c r="C61" s="265"/>
      <c r="D61" s="266" t="s">
        <v>36</v>
      </c>
    </row>
    <row r="62" spans="1:4" ht="15.6">
      <c r="A62" s="266" t="s">
        <v>37</v>
      </c>
      <c r="B62" s="265"/>
      <c r="C62" s="266" t="s">
        <v>38</v>
      </c>
      <c r="D62" s="265"/>
    </row>
    <row r="63" spans="1:4" ht="15.6">
      <c r="A63" s="264" t="s">
        <v>25</v>
      </c>
      <c r="B63" s="265"/>
      <c r="C63" s="264" t="s">
        <v>26</v>
      </c>
      <c r="D63" s="265"/>
    </row>
    <row r="64" spans="1:4" ht="15.6">
      <c r="A64" s="267" t="s">
        <v>27</v>
      </c>
      <c r="B64" s="265"/>
      <c r="C64" s="265"/>
      <c r="D64" s="265"/>
    </row>
    <row r="76" spans="1:1" ht="15.6">
      <c r="A76" s="268" t="s">
        <v>39</v>
      </c>
    </row>
    <row r="77" spans="1:1" ht="15.6">
      <c r="A77" s="268" t="s">
        <v>40</v>
      </c>
    </row>
    <row r="79" spans="1:1" ht="15.6">
      <c r="A79" s="264" t="s">
        <v>41</v>
      </c>
    </row>
    <row r="80" spans="1:1" ht="15.6">
      <c r="A80" s="268" t="s">
        <v>42</v>
      </c>
    </row>
  </sheetData>
  <phoneticPr fontId="17" type="noConversion"/>
  <pageMargins left="0.75" right="0.75" top="1" bottom="1" header="0.5" footer="0.5"/>
  <headerFooter alignWithMargins="0"/>
  <drawing r:id="rId1"/>
  <legacyDrawing r:id="rId2"/>
  <oleObjects>
    <mc:AlternateContent xmlns:mc="http://schemas.openxmlformats.org/markup-compatibility/2006">
      <mc:Choice Requires="x14">
        <oleObject progId="Equation.3" shapeId="34818" r:id="rId3">
          <objectPr defaultSize="0" autoPict="0" r:id="rId4">
            <anchor moveWithCells="1" sizeWithCells="1">
              <from>
                <xdr:col>0</xdr:col>
                <xdr:colOff>76200</xdr:colOff>
                <xdr:row>6</xdr:row>
                <xdr:rowOff>99060</xdr:rowOff>
              </from>
              <to>
                <xdr:col>5</xdr:col>
                <xdr:colOff>563880</xdr:colOff>
                <xdr:row>13</xdr:row>
                <xdr:rowOff>30480</xdr:rowOff>
              </to>
            </anchor>
          </objectPr>
        </oleObject>
      </mc:Choice>
      <mc:Fallback>
        <oleObject progId="Equation.3" shapeId="34818" r:id="rId3"/>
      </mc:Fallback>
    </mc:AlternateContent>
    <mc:AlternateContent xmlns:mc="http://schemas.openxmlformats.org/markup-compatibility/2006">
      <mc:Choice Requires="x14">
        <oleObject progId="Equation.3" shapeId="34819" r:id="rId5">
          <objectPr defaultSize="0" autoPict="0" r:id="rId6">
            <anchor moveWithCells="1" sizeWithCells="1">
              <from>
                <xdr:col>0</xdr:col>
                <xdr:colOff>68580</xdr:colOff>
                <xdr:row>25</xdr:row>
                <xdr:rowOff>76200</xdr:rowOff>
              </from>
              <to>
                <xdr:col>4</xdr:col>
                <xdr:colOff>579120</xdr:colOff>
                <xdr:row>48</xdr:row>
                <xdr:rowOff>30480</xdr:rowOff>
              </to>
            </anchor>
          </objectPr>
        </oleObject>
      </mc:Choice>
      <mc:Fallback>
        <oleObject progId="Equation.3" shapeId="34819" r:id="rId5"/>
      </mc:Fallback>
    </mc:AlternateContent>
    <mc:AlternateContent xmlns:mc="http://schemas.openxmlformats.org/markup-compatibility/2006">
      <mc:Choice Requires="x14">
        <oleObject progId="Equation.3" shapeId="34820" r:id="rId7">
          <objectPr defaultSize="0" autoPict="0" r:id="rId8">
            <anchor moveWithCells="1" sizeWithCells="1">
              <from>
                <xdr:col>0</xdr:col>
                <xdr:colOff>236220</xdr:colOff>
                <xdr:row>64</xdr:row>
                <xdr:rowOff>121920</xdr:rowOff>
              </from>
              <to>
                <xdr:col>8</xdr:col>
                <xdr:colOff>45720</xdr:colOff>
                <xdr:row>68</xdr:row>
                <xdr:rowOff>129540</xdr:rowOff>
              </to>
            </anchor>
          </objectPr>
        </oleObject>
      </mc:Choice>
      <mc:Fallback>
        <oleObject progId="Equation.3" shapeId="34820" r:id="rId7"/>
      </mc:Fallback>
    </mc:AlternateContent>
    <mc:AlternateContent xmlns:mc="http://schemas.openxmlformats.org/markup-compatibility/2006">
      <mc:Choice Requires="x14">
        <oleObject progId="Equation.3" shapeId="34821" r:id="rId9">
          <objectPr defaultSize="0" autoPict="0" r:id="rId10">
            <anchor moveWithCells="1" sizeWithCells="1">
              <from>
                <xdr:col>0</xdr:col>
                <xdr:colOff>76200</xdr:colOff>
                <xdr:row>69</xdr:row>
                <xdr:rowOff>121920</xdr:rowOff>
              </from>
              <to>
                <xdr:col>8</xdr:col>
                <xdr:colOff>213360</xdr:colOff>
                <xdr:row>73</xdr:row>
                <xdr:rowOff>129540</xdr:rowOff>
              </to>
            </anchor>
          </objectPr>
        </oleObject>
      </mc:Choice>
      <mc:Fallback>
        <oleObject progId="Equation.3" shapeId="34821" r:id="rId9"/>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03"/>
  <sheetViews>
    <sheetView zoomScale="80" workbookViewId="0"/>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91" t="s">
        <v>232</v>
      </c>
    </row>
    <row r="2" spans="1:39">
      <c r="A2" s="21" t="s">
        <v>133</v>
      </c>
      <c r="G2" s="23"/>
      <c r="H2" s="23"/>
      <c r="I2" s="95" t="s">
        <v>134</v>
      </c>
      <c r="O2" s="34"/>
      <c r="P2" s="106" t="s">
        <v>123</v>
      </c>
      <c r="Q2" s="106"/>
      <c r="R2" s="108"/>
      <c r="S2" s="108"/>
      <c r="T2" s="24"/>
      <c r="U2" s="24"/>
      <c r="V2" s="24"/>
      <c r="W2" s="24"/>
      <c r="Z2" s="24"/>
      <c r="AA2" s="24"/>
      <c r="AB2" s="24"/>
      <c r="AC2" s="24"/>
      <c r="AD2" s="24"/>
      <c r="AJ2" s="24"/>
      <c r="AK2" s="24"/>
      <c r="AL2" s="24"/>
      <c r="AM2" s="24"/>
    </row>
    <row r="3" spans="1:39">
      <c r="A3" s="21" t="s">
        <v>147</v>
      </c>
      <c r="G3" s="23"/>
      <c r="H3" s="23"/>
      <c r="I3" s="95"/>
      <c r="O3" s="34"/>
      <c r="P3" s="106"/>
      <c r="Q3" s="106"/>
      <c r="R3" s="108"/>
      <c r="S3" s="108"/>
      <c r="T3" s="24"/>
      <c r="U3" s="24"/>
      <c r="V3" s="24"/>
      <c r="W3" s="24"/>
      <c r="Z3" s="24"/>
      <c r="AA3" s="24"/>
      <c r="AB3" s="24"/>
      <c r="AC3" s="24"/>
      <c r="AD3" s="24"/>
      <c r="AJ3" s="24"/>
      <c r="AK3" s="24"/>
      <c r="AL3" s="24"/>
      <c r="AM3" s="24"/>
    </row>
    <row r="4" spans="1:39">
      <c r="A4" s="112" t="s">
        <v>130</v>
      </c>
      <c r="B4" s="165" t="s">
        <v>141</v>
      </c>
      <c r="G4" s="23"/>
      <c r="H4" s="23"/>
      <c r="I4" s="168" t="s">
        <v>135</v>
      </c>
      <c r="J4" s="144"/>
      <c r="K4" s="144"/>
      <c r="L4" s="169">
        <f>SUM(L6:L17)</f>
        <v>0</v>
      </c>
      <c r="M4" s="170" t="s">
        <v>142</v>
      </c>
      <c r="N4" s="171"/>
      <c r="O4" s="172">
        <f>SUM(P6:P17)</f>
        <v>0</v>
      </c>
      <c r="P4" s="32"/>
      <c r="Q4" s="142"/>
      <c r="R4" s="108"/>
      <c r="S4" s="108"/>
      <c r="T4" s="24"/>
      <c r="U4" s="24"/>
      <c r="V4" s="24"/>
      <c r="W4" s="24"/>
      <c r="Z4" s="24"/>
      <c r="AA4" s="24"/>
      <c r="AB4" s="24"/>
      <c r="AC4" s="24"/>
      <c r="AD4" s="24"/>
      <c r="AJ4" s="24"/>
      <c r="AK4" s="24"/>
      <c r="AL4" s="24"/>
      <c r="AM4" s="24"/>
    </row>
    <row r="5" spans="1:39">
      <c r="A5" s="112">
        <v>1</v>
      </c>
      <c r="B5" s="166">
        <f>0.08</f>
        <v>0.08</v>
      </c>
      <c r="G5" s="23"/>
      <c r="H5" s="23"/>
      <c r="I5" s="173" t="s">
        <v>124</v>
      </c>
      <c r="J5" s="174" t="s">
        <v>125</v>
      </c>
      <c r="K5" s="174" t="s">
        <v>126</v>
      </c>
      <c r="L5" s="175" t="s">
        <v>127</v>
      </c>
      <c r="M5" s="171" t="str">
        <f>I5</f>
        <v>Qtr:</v>
      </c>
      <c r="N5" s="171" t="str">
        <f>J5</f>
        <v>E[CF]</v>
      </c>
      <c r="O5" s="171" t="str">
        <f>K5</f>
        <v>CEQ[CF]</v>
      </c>
      <c r="P5" s="171" t="str">
        <f>L5</f>
        <v>PV[CEQ]</v>
      </c>
      <c r="Q5" s="142"/>
      <c r="R5" s="108"/>
      <c r="S5" s="108"/>
      <c r="T5" s="24"/>
      <c r="U5" s="24"/>
      <c r="V5" s="24"/>
      <c r="W5" s="24"/>
      <c r="Z5" s="24"/>
      <c r="AA5" s="24"/>
      <c r="AB5" s="24"/>
      <c r="AC5" s="24"/>
      <c r="AD5" s="24"/>
      <c r="AJ5" s="24"/>
      <c r="AK5" s="24"/>
      <c r="AL5" s="24"/>
      <c r="AM5" s="24"/>
    </row>
    <row r="6" spans="1:39">
      <c r="A6" s="112">
        <f t="shared" ref="A6:A16" si="0">1+A5</f>
        <v>2</v>
      </c>
      <c r="B6" s="166">
        <f>B5</f>
        <v>0.08</v>
      </c>
      <c r="G6" s="23"/>
      <c r="H6" s="23"/>
      <c r="I6" s="176">
        <v>1</v>
      </c>
      <c r="J6" s="177">
        <f>C48</f>
        <v>1.2499999999999998</v>
      </c>
      <c r="K6" s="177">
        <f>J6-B$34*B$28</f>
        <v>0</v>
      </c>
      <c r="L6" s="178">
        <f t="shared" ref="L6:L17" si="1">K6/(1+B$35)^I6</f>
        <v>0</v>
      </c>
      <c r="M6" s="179">
        <f t="shared" ref="M6:M17" si="2">I6</f>
        <v>1</v>
      </c>
      <c r="N6" s="180">
        <f t="shared" ref="N6:N17" si="3">(B$29-(B5-B$26)*B$24)*B$28</f>
        <v>-1.2499999999999998</v>
      </c>
      <c r="O6" s="177">
        <f t="shared" ref="O6:O17" si="4">N6+(B5-B$25)*B$24*B$28</f>
        <v>0</v>
      </c>
      <c r="P6" s="178">
        <f t="shared" ref="P6:P17" si="5">O6/(1+B$35)^M6</f>
        <v>0</v>
      </c>
      <c r="Q6" s="106"/>
      <c r="R6" s="108"/>
      <c r="S6" s="108"/>
      <c r="T6" s="24"/>
      <c r="U6" s="24"/>
      <c r="V6" s="24"/>
      <c r="W6" s="24"/>
      <c r="Z6" s="24"/>
      <c r="AA6" s="24"/>
      <c r="AB6" s="24"/>
      <c r="AC6" s="24"/>
      <c r="AD6" s="24"/>
      <c r="AJ6" s="24"/>
      <c r="AK6" s="24"/>
      <c r="AL6" s="24"/>
      <c r="AM6" s="24"/>
    </row>
    <row r="7" spans="1:39">
      <c r="A7" s="112">
        <f t="shared" si="0"/>
        <v>3</v>
      </c>
      <c r="B7" s="166">
        <f t="shared" ref="B7:B16" si="6">B6</f>
        <v>0.08</v>
      </c>
      <c r="G7" s="23"/>
      <c r="H7" s="23"/>
      <c r="I7" s="176">
        <v>2</v>
      </c>
      <c r="J7" s="177">
        <f>D48</f>
        <v>1.2499999999999998</v>
      </c>
      <c r="K7" s="177">
        <f>J7-C$34*B$28</f>
        <v>0</v>
      </c>
      <c r="L7" s="178">
        <f t="shared" si="1"/>
        <v>0</v>
      </c>
      <c r="M7" s="179">
        <f t="shared" si="2"/>
        <v>2</v>
      </c>
      <c r="N7" s="180">
        <f t="shared" si="3"/>
        <v>-1.2499999999999998</v>
      </c>
      <c r="O7" s="177">
        <f t="shared" si="4"/>
        <v>0</v>
      </c>
      <c r="P7" s="178">
        <f t="shared" si="5"/>
        <v>0</v>
      </c>
      <c r="Q7" s="106"/>
      <c r="R7" s="108"/>
      <c r="S7" s="108"/>
      <c r="T7" s="24"/>
      <c r="U7" s="24"/>
      <c r="V7" s="24"/>
      <c r="W7" s="24"/>
      <c r="Z7" s="24"/>
      <c r="AA7" s="24"/>
      <c r="AB7" s="24"/>
      <c r="AC7" s="24"/>
      <c r="AD7" s="24"/>
      <c r="AJ7" s="24"/>
      <c r="AK7" s="24"/>
      <c r="AL7" s="24"/>
      <c r="AM7" s="24"/>
    </row>
    <row r="8" spans="1:39">
      <c r="A8" s="112">
        <f t="shared" si="0"/>
        <v>4</v>
      </c>
      <c r="B8" s="166">
        <f t="shared" si="6"/>
        <v>0.08</v>
      </c>
      <c r="G8" s="23"/>
      <c r="H8" s="23"/>
      <c r="I8" s="176">
        <v>3</v>
      </c>
      <c r="J8" s="177">
        <f>E48</f>
        <v>1.2499999999999998</v>
      </c>
      <c r="K8" s="177">
        <f>J8-D$34*B$28</f>
        <v>0</v>
      </c>
      <c r="L8" s="178">
        <f t="shared" si="1"/>
        <v>0</v>
      </c>
      <c r="M8" s="179">
        <f t="shared" si="2"/>
        <v>3</v>
      </c>
      <c r="N8" s="180">
        <f t="shared" si="3"/>
        <v>-1.2499999999999998</v>
      </c>
      <c r="O8" s="177">
        <f t="shared" si="4"/>
        <v>0</v>
      </c>
      <c r="P8" s="178">
        <f t="shared" si="5"/>
        <v>0</v>
      </c>
      <c r="Q8" s="106"/>
      <c r="R8" s="108"/>
      <c r="S8" s="108"/>
      <c r="T8" s="24"/>
      <c r="U8" s="24"/>
      <c r="V8" s="24"/>
      <c r="W8" s="24"/>
      <c r="Z8" s="24"/>
      <c r="AA8" s="24"/>
      <c r="AB8" s="24"/>
      <c r="AC8" s="24"/>
      <c r="AD8" s="24"/>
      <c r="AJ8" s="24"/>
      <c r="AK8" s="24"/>
      <c r="AL8" s="24"/>
      <c r="AM8" s="24"/>
    </row>
    <row r="9" spans="1:39">
      <c r="A9" s="112">
        <f t="shared" si="0"/>
        <v>5</v>
      </c>
      <c r="B9" s="166">
        <f t="shared" si="6"/>
        <v>0.08</v>
      </c>
      <c r="G9" s="23"/>
      <c r="H9" s="23"/>
      <c r="I9" s="176">
        <v>4</v>
      </c>
      <c r="J9" s="177">
        <f>F48</f>
        <v>1.2499999999999998</v>
      </c>
      <c r="K9" s="177">
        <f>J9-E$34*B$28</f>
        <v>0</v>
      </c>
      <c r="L9" s="178">
        <f t="shared" si="1"/>
        <v>0</v>
      </c>
      <c r="M9" s="179">
        <f t="shared" si="2"/>
        <v>4</v>
      </c>
      <c r="N9" s="180">
        <f t="shared" si="3"/>
        <v>-1.2499999999999998</v>
      </c>
      <c r="O9" s="177">
        <f t="shared" si="4"/>
        <v>0</v>
      </c>
      <c r="P9" s="178">
        <f t="shared" si="5"/>
        <v>0</v>
      </c>
      <c r="Q9" s="106"/>
      <c r="R9" s="108"/>
      <c r="S9" s="108"/>
      <c r="T9" s="24"/>
      <c r="U9" s="24"/>
      <c r="V9" s="24"/>
      <c r="W9" s="24"/>
      <c r="Z9" s="24"/>
      <c r="AA9" s="24"/>
      <c r="AB9" s="24"/>
      <c r="AC9" s="24"/>
      <c r="AD9" s="24"/>
      <c r="AJ9" s="24"/>
      <c r="AK9" s="24"/>
      <c r="AL9" s="24"/>
      <c r="AM9" s="24"/>
    </row>
    <row r="10" spans="1:39">
      <c r="A10" s="112">
        <f t="shared" si="0"/>
        <v>6</v>
      </c>
      <c r="B10" s="166">
        <f t="shared" si="6"/>
        <v>0.08</v>
      </c>
      <c r="G10" s="23"/>
      <c r="H10" s="23"/>
      <c r="I10" s="176">
        <v>5</v>
      </c>
      <c r="J10" s="177">
        <f>G48</f>
        <v>1.2499999999999998</v>
      </c>
      <c r="K10" s="177">
        <f>J10-F$34*B$28</f>
        <v>0</v>
      </c>
      <c r="L10" s="178">
        <f t="shared" si="1"/>
        <v>0</v>
      </c>
      <c r="M10" s="179">
        <f t="shared" si="2"/>
        <v>5</v>
      </c>
      <c r="N10" s="180">
        <f t="shared" si="3"/>
        <v>-1.2499999999999998</v>
      </c>
      <c r="O10" s="177">
        <f t="shared" si="4"/>
        <v>0</v>
      </c>
      <c r="P10" s="178">
        <f t="shared" si="5"/>
        <v>0</v>
      </c>
      <c r="Q10" s="106"/>
      <c r="R10" s="108"/>
      <c r="S10" s="108"/>
      <c r="T10" s="24"/>
      <c r="U10" s="24"/>
      <c r="V10" s="24"/>
      <c r="W10" s="24"/>
      <c r="Z10" s="24"/>
      <c r="AA10" s="24"/>
      <c r="AB10" s="24"/>
      <c r="AC10" s="24"/>
      <c r="AD10" s="24"/>
      <c r="AJ10" s="24"/>
      <c r="AK10" s="24"/>
      <c r="AL10" s="24"/>
      <c r="AM10" s="24"/>
    </row>
    <row r="11" spans="1:39">
      <c r="A11" s="112">
        <f t="shared" si="0"/>
        <v>7</v>
      </c>
      <c r="B11" s="166">
        <f t="shared" si="6"/>
        <v>0.08</v>
      </c>
      <c r="G11" s="23"/>
      <c r="H11" s="23"/>
      <c r="I11" s="176">
        <v>6</v>
      </c>
      <c r="J11" s="177">
        <f>H48</f>
        <v>1.2499999999999998</v>
      </c>
      <c r="K11" s="177">
        <f>J11-G$34*B$28</f>
        <v>0</v>
      </c>
      <c r="L11" s="178">
        <f t="shared" si="1"/>
        <v>0</v>
      </c>
      <c r="M11" s="179">
        <f t="shared" si="2"/>
        <v>6</v>
      </c>
      <c r="N11" s="180">
        <f t="shared" si="3"/>
        <v>-1.2499999999999998</v>
      </c>
      <c r="O11" s="177">
        <f t="shared" si="4"/>
        <v>0</v>
      </c>
      <c r="P11" s="178">
        <f t="shared" si="5"/>
        <v>0</v>
      </c>
      <c r="Q11" s="106"/>
      <c r="R11" s="108"/>
      <c r="S11" s="108"/>
      <c r="T11" s="24"/>
      <c r="U11" s="24"/>
      <c r="V11" s="24"/>
      <c r="W11" s="24"/>
      <c r="Z11" s="24"/>
      <c r="AA11" s="24"/>
      <c r="AB11" s="24"/>
      <c r="AC11" s="24"/>
      <c r="AD11" s="24"/>
      <c r="AJ11" s="24"/>
      <c r="AK11" s="24"/>
      <c r="AL11" s="24"/>
      <c r="AM11" s="24"/>
    </row>
    <row r="12" spans="1:39">
      <c r="A12" s="112">
        <f t="shared" si="0"/>
        <v>8</v>
      </c>
      <c r="B12" s="166">
        <f t="shared" si="6"/>
        <v>0.08</v>
      </c>
      <c r="G12" s="23"/>
      <c r="H12" s="23"/>
      <c r="I12" s="176">
        <v>7</v>
      </c>
      <c r="J12" s="177">
        <f>I48</f>
        <v>1.2499999999999998</v>
      </c>
      <c r="K12" s="177">
        <f>J12-H$34*B$28</f>
        <v>0</v>
      </c>
      <c r="L12" s="178">
        <f t="shared" si="1"/>
        <v>0</v>
      </c>
      <c r="M12" s="179">
        <f t="shared" si="2"/>
        <v>7</v>
      </c>
      <c r="N12" s="180">
        <f t="shared" si="3"/>
        <v>-1.2499999999999998</v>
      </c>
      <c r="O12" s="177">
        <f t="shared" si="4"/>
        <v>0</v>
      </c>
      <c r="P12" s="178">
        <f t="shared" si="5"/>
        <v>0</v>
      </c>
      <c r="Q12" s="106"/>
      <c r="R12" s="108"/>
      <c r="S12" s="108"/>
      <c r="T12" s="24"/>
      <c r="U12" s="24"/>
      <c r="V12" s="24"/>
      <c r="W12" s="24"/>
      <c r="Z12" s="24"/>
      <c r="AA12" s="24"/>
      <c r="AB12" s="24"/>
      <c r="AC12" s="24"/>
      <c r="AD12" s="24"/>
      <c r="AJ12" s="24"/>
      <c r="AK12" s="24"/>
      <c r="AL12" s="24"/>
      <c r="AM12" s="24"/>
    </row>
    <row r="13" spans="1:39">
      <c r="A13" s="112">
        <f t="shared" si="0"/>
        <v>9</v>
      </c>
      <c r="B13" s="166">
        <f t="shared" si="6"/>
        <v>0.08</v>
      </c>
      <c r="G13" s="23"/>
      <c r="H13" s="23"/>
      <c r="I13" s="176">
        <v>8</v>
      </c>
      <c r="J13" s="177">
        <f>J48</f>
        <v>1.2499999999999998</v>
      </c>
      <c r="K13" s="177">
        <f>J13-I$34*B$28</f>
        <v>0</v>
      </c>
      <c r="L13" s="178">
        <f t="shared" si="1"/>
        <v>0</v>
      </c>
      <c r="M13" s="179">
        <f t="shared" si="2"/>
        <v>8</v>
      </c>
      <c r="N13" s="180">
        <f t="shared" si="3"/>
        <v>-1.2499999999999998</v>
      </c>
      <c r="O13" s="177">
        <f t="shared" si="4"/>
        <v>0</v>
      </c>
      <c r="P13" s="178">
        <f t="shared" si="5"/>
        <v>0</v>
      </c>
      <c r="Q13" s="106"/>
      <c r="R13" s="108"/>
      <c r="S13" s="108"/>
      <c r="T13" s="24"/>
      <c r="U13" s="24"/>
      <c r="V13" s="24"/>
      <c r="W13" s="24"/>
      <c r="Z13" s="24"/>
      <c r="AA13" s="24"/>
      <c r="AB13" s="24"/>
      <c r="AC13" s="24"/>
      <c r="AD13" s="24"/>
      <c r="AJ13" s="24"/>
      <c r="AK13" s="24"/>
      <c r="AL13" s="24"/>
      <c r="AM13" s="24"/>
    </row>
    <row r="14" spans="1:39">
      <c r="A14" s="112">
        <f t="shared" si="0"/>
        <v>10</v>
      </c>
      <c r="B14" s="166">
        <f t="shared" si="6"/>
        <v>0.08</v>
      </c>
      <c r="G14" s="23"/>
      <c r="H14" s="23"/>
      <c r="I14" s="176">
        <v>9</v>
      </c>
      <c r="J14" s="177">
        <f>K48</f>
        <v>1.2499999999999998</v>
      </c>
      <c r="K14" s="177">
        <f>J14-J$34*B$28</f>
        <v>0</v>
      </c>
      <c r="L14" s="178">
        <f t="shared" si="1"/>
        <v>0</v>
      </c>
      <c r="M14" s="179">
        <f t="shared" si="2"/>
        <v>9</v>
      </c>
      <c r="N14" s="180">
        <f t="shared" si="3"/>
        <v>-1.2499999999999998</v>
      </c>
      <c r="O14" s="177">
        <f t="shared" si="4"/>
        <v>0</v>
      </c>
      <c r="P14" s="178">
        <f t="shared" si="5"/>
        <v>0</v>
      </c>
      <c r="Q14" s="106"/>
      <c r="R14" s="108"/>
      <c r="S14" s="108"/>
      <c r="T14" s="24"/>
      <c r="U14" s="24"/>
      <c r="V14" s="24"/>
      <c r="W14" s="24"/>
      <c r="Z14" s="24"/>
      <c r="AA14" s="24"/>
      <c r="AB14" s="24"/>
      <c r="AC14" s="24"/>
      <c r="AD14" s="24"/>
      <c r="AJ14" s="24"/>
      <c r="AK14" s="24"/>
      <c r="AL14" s="24"/>
      <c r="AM14" s="24"/>
    </row>
    <row r="15" spans="1:39">
      <c r="A15" s="112">
        <f t="shared" si="0"/>
        <v>11</v>
      </c>
      <c r="B15" s="166">
        <f t="shared" si="6"/>
        <v>0.08</v>
      </c>
      <c r="G15" s="23"/>
      <c r="H15" s="23"/>
      <c r="I15" s="176">
        <v>10</v>
      </c>
      <c r="J15" s="177">
        <f>L48</f>
        <v>1.2499999999999998</v>
      </c>
      <c r="K15" s="177">
        <f>J15-K$34*B$28</f>
        <v>0</v>
      </c>
      <c r="L15" s="178">
        <f t="shared" si="1"/>
        <v>0</v>
      </c>
      <c r="M15" s="179">
        <f t="shared" si="2"/>
        <v>10</v>
      </c>
      <c r="N15" s="180">
        <f t="shared" si="3"/>
        <v>-1.2499999999999998</v>
      </c>
      <c r="O15" s="177">
        <f t="shared" si="4"/>
        <v>0</v>
      </c>
      <c r="P15" s="178">
        <f t="shared" si="5"/>
        <v>0</v>
      </c>
      <c r="Q15" s="106"/>
      <c r="R15" s="108"/>
      <c r="S15" s="108"/>
      <c r="T15" s="24"/>
      <c r="U15" s="24"/>
      <c r="V15" s="24"/>
      <c r="W15" s="24"/>
      <c r="Z15" s="24"/>
      <c r="AA15" s="24"/>
      <c r="AB15" s="24"/>
      <c r="AC15" s="24"/>
      <c r="AD15" s="24"/>
      <c r="AJ15" s="24"/>
      <c r="AK15" s="24"/>
      <c r="AL15" s="24"/>
      <c r="AM15" s="24"/>
    </row>
    <row r="16" spans="1:39">
      <c r="A16" s="112">
        <f t="shared" si="0"/>
        <v>12</v>
      </c>
      <c r="B16" s="166">
        <f t="shared" si="6"/>
        <v>0.08</v>
      </c>
      <c r="G16" s="23"/>
      <c r="H16" s="23"/>
      <c r="I16" s="176">
        <v>11</v>
      </c>
      <c r="J16" s="177">
        <f>M48</f>
        <v>1.2499999999999998</v>
      </c>
      <c r="K16" s="177">
        <f>J16-L$34*B$28</f>
        <v>0</v>
      </c>
      <c r="L16" s="178">
        <f t="shared" si="1"/>
        <v>0</v>
      </c>
      <c r="M16" s="179">
        <f t="shared" si="2"/>
        <v>11</v>
      </c>
      <c r="N16" s="180">
        <f t="shared" si="3"/>
        <v>-1.2499999999999998</v>
      </c>
      <c r="O16" s="177">
        <f t="shared" si="4"/>
        <v>0</v>
      </c>
      <c r="P16" s="178">
        <f t="shared" si="5"/>
        <v>0</v>
      </c>
      <c r="Q16" s="106"/>
      <c r="R16" s="108"/>
      <c r="S16" s="108"/>
      <c r="T16" s="24"/>
      <c r="U16" s="24"/>
      <c r="V16" s="24"/>
      <c r="W16" s="24"/>
      <c r="Z16" s="24"/>
      <c r="AA16" s="24"/>
      <c r="AB16" s="24"/>
      <c r="AC16" s="24"/>
      <c r="AD16" s="24"/>
      <c r="AJ16" s="24"/>
      <c r="AK16" s="24"/>
      <c r="AL16" s="24"/>
      <c r="AM16" s="24"/>
    </row>
    <row r="17" spans="1:39" ht="16.2" thickBot="1">
      <c r="A17" s="112"/>
      <c r="B17" s="167"/>
      <c r="G17" s="23"/>
      <c r="H17" s="23"/>
      <c r="I17" s="181">
        <v>12</v>
      </c>
      <c r="J17" s="182">
        <f>N48</f>
        <v>1.2499999999999998</v>
      </c>
      <c r="K17" s="182">
        <f>J17-M$34*B$28</f>
        <v>0</v>
      </c>
      <c r="L17" s="183">
        <f t="shared" si="1"/>
        <v>0</v>
      </c>
      <c r="M17" s="144">
        <f t="shared" si="2"/>
        <v>12</v>
      </c>
      <c r="N17" s="177">
        <f t="shared" si="3"/>
        <v>-1.2499999999999998</v>
      </c>
      <c r="O17" s="177">
        <f t="shared" si="4"/>
        <v>0</v>
      </c>
      <c r="P17" s="178">
        <f t="shared" si="5"/>
        <v>0</v>
      </c>
      <c r="Q17" s="106"/>
      <c r="R17" s="108"/>
      <c r="S17" s="108"/>
      <c r="T17" s="24"/>
      <c r="U17" s="24"/>
      <c r="V17" s="24"/>
      <c r="W17" s="24"/>
      <c r="Z17" s="24"/>
      <c r="AA17" s="24"/>
      <c r="AB17" s="24"/>
      <c r="AC17" s="24"/>
      <c r="AD17" s="24"/>
      <c r="AJ17" s="24"/>
      <c r="AK17" s="24"/>
      <c r="AL17" s="24"/>
      <c r="AM17" s="24"/>
    </row>
    <row r="18" spans="1:39">
      <c r="A18" s="26" t="s">
        <v>131</v>
      </c>
      <c r="B18" s="164" t="s">
        <v>136</v>
      </c>
      <c r="C18" s="146" t="s">
        <v>138</v>
      </c>
      <c r="D18" s="27"/>
      <c r="E18" s="27"/>
      <c r="F18" s="93"/>
      <c r="G18" s="28"/>
      <c r="H18" s="29"/>
      <c r="I18" s="184" t="s">
        <v>143</v>
      </c>
      <c r="J18" s="105"/>
      <c r="K18" s="105"/>
      <c r="L18" s="105"/>
      <c r="M18" s="104" t="s">
        <v>143</v>
      </c>
      <c r="N18" s="105"/>
      <c r="O18" s="185"/>
      <c r="P18" s="117"/>
      <c r="Q18" s="106"/>
      <c r="R18" s="108"/>
      <c r="S18" s="108"/>
      <c r="T18" s="24"/>
      <c r="U18" s="24"/>
      <c r="V18" s="24"/>
      <c r="W18" s="24"/>
      <c r="Z18" s="24"/>
      <c r="AA18" s="24"/>
      <c r="AB18" s="24"/>
      <c r="AC18" s="24"/>
      <c r="AD18" s="24"/>
      <c r="AJ18" s="24"/>
      <c r="AK18" s="24"/>
      <c r="AL18" s="24"/>
      <c r="AM18" s="24"/>
    </row>
    <row r="19" spans="1:39">
      <c r="A19" s="114" t="s">
        <v>137</v>
      </c>
      <c r="B19" s="139">
        <f>B90</f>
        <v>-1.7631333393550872E-15</v>
      </c>
      <c r="C19" s="32"/>
      <c r="D19" s="32"/>
      <c r="E19" s="32"/>
      <c r="F19" s="32"/>
      <c r="G19" s="33"/>
      <c r="H19" s="36"/>
      <c r="I19" s="186" t="s">
        <v>121</v>
      </c>
      <c r="J19" s="187">
        <f>((-B37)-B29)*B28*(1-1/(1+B35)^12)/B35+B28-B28/(1+B35)^12</f>
        <v>0</v>
      </c>
      <c r="K19" s="119"/>
      <c r="L19" s="119"/>
      <c r="M19" s="118" t="s">
        <v>122</v>
      </c>
      <c r="N19" s="140">
        <f>(B29+(B37))*B28*(1-1/(1+B35)^12)/B35-B28+B28/(1+B35)^12</f>
        <v>0</v>
      </c>
      <c r="O19" s="188"/>
      <c r="P19" s="189"/>
      <c r="Q19" s="106"/>
      <c r="R19" s="108"/>
      <c r="S19" s="108"/>
      <c r="T19" s="24"/>
      <c r="U19" s="24"/>
      <c r="V19" s="24"/>
      <c r="W19" s="24"/>
      <c r="Z19" s="24"/>
      <c r="AA19" s="24"/>
      <c r="AB19" s="24"/>
      <c r="AC19" s="24"/>
      <c r="AD19" s="24"/>
      <c r="AJ19" s="24"/>
      <c r="AK19" s="24"/>
      <c r="AL19" s="24"/>
      <c r="AM19" s="24"/>
    </row>
    <row r="20" spans="1:39">
      <c r="A20" s="114" t="s">
        <v>139</v>
      </c>
      <c r="B20" s="139">
        <f>L4</f>
        <v>0</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c r="A21" s="114" t="s">
        <v>140</v>
      </c>
      <c r="B21" s="143">
        <f>((-B37)-B29)*B28*(1-1/(1+B35)^12)/B35+B28-B28/(1+B35)^12</f>
        <v>0</v>
      </c>
      <c r="C21" s="32"/>
      <c r="D21" s="32"/>
      <c r="E21" s="32"/>
      <c r="F21" s="32"/>
      <c r="G21" s="33"/>
      <c r="H21" s="36"/>
      <c r="I21" s="23"/>
      <c r="J21" s="24"/>
      <c r="O21" s="34"/>
      <c r="P21" s="106"/>
      <c r="Q21" s="106"/>
      <c r="R21" s="108"/>
      <c r="S21" s="108"/>
      <c r="T21" s="24"/>
      <c r="U21" s="24"/>
      <c r="V21" s="24"/>
      <c r="W21" s="24"/>
      <c r="Z21" s="24"/>
      <c r="AA21" s="24"/>
      <c r="AB21" s="24"/>
      <c r="AC21" s="24"/>
      <c r="AD21" s="24"/>
      <c r="AJ21" s="24"/>
      <c r="AK21" s="24"/>
      <c r="AL21" s="24"/>
      <c r="AM21" s="24"/>
    </row>
    <row r="22" spans="1:39" ht="16.2" thickBot="1">
      <c r="A22" s="147" t="s">
        <v>144</v>
      </c>
      <c r="B22" s="198">
        <f>AVERAGE(C48:N48)</f>
        <v>1.2499999999999998</v>
      </c>
      <c r="C22" s="42"/>
      <c r="D22" s="42"/>
      <c r="E22" s="42"/>
      <c r="F22" s="42"/>
      <c r="G22" s="148"/>
      <c r="H22" s="149"/>
      <c r="I22" s="23"/>
      <c r="J22" s="24"/>
      <c r="O22" s="34"/>
      <c r="P22" s="106"/>
      <c r="Q22" s="106"/>
      <c r="R22" s="108"/>
      <c r="S22" s="108"/>
      <c r="T22" s="24"/>
      <c r="U22" s="24"/>
      <c r="V22" s="24"/>
      <c r="W22" s="24"/>
      <c r="Z22" s="24"/>
      <c r="AA22" s="24"/>
      <c r="AB22" s="24"/>
      <c r="AC22" s="24"/>
      <c r="AD22" s="24"/>
      <c r="AJ22" s="24"/>
      <c r="AK22" s="24"/>
      <c r="AL22" s="24"/>
      <c r="AM22" s="24"/>
    </row>
    <row r="23" spans="1:39">
      <c r="A23" s="25" t="s">
        <v>129</v>
      </c>
      <c r="B23" s="76"/>
      <c r="C23" s="24"/>
      <c r="D23" s="145"/>
      <c r="E23" s="24"/>
      <c r="F23" s="24"/>
      <c r="G23" s="24"/>
      <c r="I23" s="23"/>
      <c r="J23" s="24"/>
      <c r="O23" s="34"/>
      <c r="P23" s="106"/>
      <c r="Q23" s="106"/>
      <c r="R23" s="108"/>
      <c r="S23" s="108"/>
      <c r="T23" s="24"/>
      <c r="U23" s="24"/>
      <c r="V23" s="24"/>
      <c r="W23" s="24"/>
      <c r="Z23" s="24"/>
      <c r="AA23" s="24"/>
      <c r="AB23" s="24"/>
      <c r="AC23" s="24"/>
      <c r="AD23" s="24"/>
      <c r="AJ23" s="24"/>
      <c r="AK23" s="24"/>
      <c r="AL23" s="24"/>
      <c r="AM23" s="24"/>
    </row>
    <row r="24" spans="1:39">
      <c r="A24" s="31" t="s">
        <v>85</v>
      </c>
      <c r="B24" s="77">
        <f>1/4</f>
        <v>0.25</v>
      </c>
      <c r="D24" s="141"/>
      <c r="I24" s="23"/>
      <c r="J24" s="24"/>
      <c r="O24" s="34"/>
      <c r="P24" s="106"/>
      <c r="Q24" s="106"/>
      <c r="R24" s="108"/>
      <c r="S24" s="108"/>
      <c r="T24" s="24"/>
      <c r="U24" s="24"/>
      <c r="V24" s="24"/>
      <c r="W24" s="24"/>
      <c r="Z24" s="24"/>
      <c r="AA24" s="24"/>
      <c r="AB24" s="24"/>
      <c r="AC24" s="24"/>
      <c r="AD24" s="24"/>
      <c r="AJ24" s="24"/>
      <c r="AK24" s="24"/>
      <c r="AL24" s="24"/>
      <c r="AM24" s="24"/>
    </row>
    <row r="25" spans="1:39" ht="16.2" thickBot="1">
      <c r="A25" s="31" t="s">
        <v>76</v>
      </c>
      <c r="B25" s="150">
        <v>0.03</v>
      </c>
      <c r="D25" s="141"/>
      <c r="I25" s="23"/>
      <c r="J25" s="24"/>
      <c r="O25" s="34"/>
      <c r="P25" s="106"/>
      <c r="Q25" s="106"/>
      <c r="R25" s="108"/>
      <c r="S25" s="108"/>
      <c r="T25" s="24"/>
      <c r="U25" s="24"/>
      <c r="V25" s="24"/>
      <c r="W25" s="24"/>
      <c r="Z25" s="24"/>
      <c r="AA25" s="24"/>
      <c r="AB25" s="24"/>
      <c r="AC25" s="24"/>
      <c r="AD25" s="24"/>
      <c r="AJ25" s="24"/>
      <c r="AK25" s="24"/>
      <c r="AL25" s="24"/>
      <c r="AM25" s="24"/>
    </row>
    <row r="26" spans="1:39" ht="16.2" thickBot="1">
      <c r="A26" s="89" t="s">
        <v>102</v>
      </c>
      <c r="B26" s="150">
        <f>0.05</f>
        <v>0.05</v>
      </c>
      <c r="C26" s="200" t="s">
        <v>154</v>
      </c>
      <c r="D26" s="201"/>
      <c r="E26" s="202">
        <f>(AVERAGE(B5:B16)-B26)*B24</f>
        <v>7.4999999999999963E-3</v>
      </c>
      <c r="I26" s="23"/>
      <c r="J26" s="24"/>
      <c r="O26" s="34"/>
      <c r="P26" s="106"/>
      <c r="Q26" s="106"/>
      <c r="R26" s="108"/>
      <c r="S26" s="108"/>
      <c r="T26" s="24"/>
      <c r="U26" s="24"/>
      <c r="V26" s="24"/>
      <c r="W26" s="24"/>
      <c r="Z26" s="24"/>
      <c r="AA26" s="24"/>
      <c r="AB26" s="24"/>
      <c r="AC26" s="24"/>
      <c r="AD26" s="24"/>
      <c r="AJ26" s="24"/>
      <c r="AK26" s="24"/>
      <c r="AL26" s="24"/>
      <c r="AM26" s="24"/>
    </row>
    <row r="27" spans="1:39">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2" thickBot="1">
      <c r="A29" s="153" t="s">
        <v>104</v>
      </c>
      <c r="B29" s="154">
        <f>AVERAGE(B39:M39)-AVERAGE(B34:M34)</f>
        <v>-4.9999999999999966E-3</v>
      </c>
      <c r="C29" s="110" t="s">
        <v>145</v>
      </c>
      <c r="I29" s="23"/>
      <c r="O29" s="34"/>
      <c r="P29" s="34"/>
      <c r="Q29" s="34"/>
      <c r="R29" s="34"/>
      <c r="S29" s="34"/>
      <c r="T29" s="24"/>
      <c r="U29" s="24"/>
      <c r="V29" s="24"/>
      <c r="W29" s="24"/>
      <c r="Z29" s="24"/>
      <c r="AA29" s="24"/>
      <c r="AB29" s="24"/>
      <c r="AC29" s="24"/>
      <c r="AD29" s="24"/>
      <c r="AJ29" s="24"/>
      <c r="AK29" s="24"/>
      <c r="AL29" s="24"/>
      <c r="AM29" s="24"/>
    </row>
    <row r="30" spans="1:39">
      <c r="A30" s="43"/>
      <c r="B30" s="155"/>
      <c r="I30" s="23"/>
      <c r="O30" s="34"/>
      <c r="P30" s="34"/>
      <c r="Q30" s="34"/>
      <c r="R30" s="34"/>
      <c r="S30" s="34"/>
      <c r="T30" s="24"/>
      <c r="U30" s="24"/>
      <c r="V30" s="24"/>
      <c r="W30" s="24"/>
      <c r="Z30" s="24"/>
      <c r="AA30" s="24"/>
      <c r="AB30" s="24"/>
      <c r="AC30" s="24"/>
      <c r="AD30" s="24"/>
      <c r="AJ30" s="24"/>
      <c r="AK30" s="24"/>
      <c r="AL30" s="24"/>
      <c r="AM30" s="24"/>
    </row>
    <row r="31" spans="1:39">
      <c r="A31" s="91" t="s">
        <v>128</v>
      </c>
      <c r="B31" s="22">
        <v>0</v>
      </c>
      <c r="C31" s="22">
        <v>1</v>
      </c>
      <c r="D31" s="22">
        <v>2</v>
      </c>
      <c r="E31" s="22">
        <v>3</v>
      </c>
      <c r="F31" s="22">
        <v>4</v>
      </c>
      <c r="G31" s="22">
        <v>5</v>
      </c>
      <c r="H31" s="22">
        <v>6</v>
      </c>
      <c r="I31" s="24">
        <v>7</v>
      </c>
      <c r="J31" s="22">
        <v>8</v>
      </c>
      <c r="K31" s="22">
        <v>9</v>
      </c>
      <c r="L31" s="22">
        <v>10</v>
      </c>
      <c r="M31" s="22">
        <v>11</v>
      </c>
      <c r="N31" s="37"/>
      <c r="P31" s="22"/>
      <c r="T31" s="24"/>
      <c r="U31" s="24"/>
      <c r="V31" s="24"/>
      <c r="W31" s="24"/>
      <c r="Z31" s="24"/>
      <c r="AA31" s="24"/>
      <c r="AB31" s="24"/>
      <c r="AC31" s="24"/>
      <c r="AD31" s="24"/>
      <c r="AE31" s="37"/>
      <c r="AF31" s="37"/>
      <c r="AG31" s="37"/>
      <c r="AH31" s="37"/>
      <c r="AI31" s="37"/>
      <c r="AJ31" s="24"/>
      <c r="AK31" s="24"/>
      <c r="AL31" s="24"/>
      <c r="AM31" s="24"/>
    </row>
    <row r="32" spans="1:39">
      <c r="A32" s="89" t="s">
        <v>101</v>
      </c>
      <c r="B32" s="35">
        <f>B5</f>
        <v>0.08</v>
      </c>
      <c r="C32" s="111">
        <f>B6</f>
        <v>0.08</v>
      </c>
      <c r="D32" s="111">
        <f>B7</f>
        <v>0.08</v>
      </c>
      <c r="E32" s="111">
        <f>B8</f>
        <v>0.08</v>
      </c>
      <c r="F32" s="111">
        <f>B9</f>
        <v>0.08</v>
      </c>
      <c r="G32" s="111">
        <f>B10</f>
        <v>0.08</v>
      </c>
      <c r="H32" s="111">
        <f>B11</f>
        <v>0.08</v>
      </c>
      <c r="I32" s="111">
        <f>B12</f>
        <v>0.08</v>
      </c>
      <c r="J32" s="111">
        <f>B13</f>
        <v>0.08</v>
      </c>
      <c r="K32" s="111">
        <f>B14</f>
        <v>0.08</v>
      </c>
      <c r="L32" s="111">
        <f>B15</f>
        <v>0.08</v>
      </c>
      <c r="M32" s="111">
        <f>B16</f>
        <v>0.08</v>
      </c>
      <c r="N32" s="133"/>
      <c r="P32" s="22"/>
      <c r="T32" s="24"/>
      <c r="U32" s="24"/>
      <c r="V32" s="24"/>
      <c r="W32" s="24"/>
      <c r="Z32" s="24"/>
      <c r="AA32" s="24"/>
      <c r="AB32" s="24"/>
      <c r="AC32" s="24"/>
      <c r="AD32" s="24"/>
      <c r="AE32" s="37"/>
      <c r="AF32" s="37"/>
      <c r="AG32" s="37"/>
      <c r="AH32" s="37"/>
      <c r="AI32" s="37"/>
      <c r="AJ32" s="24"/>
      <c r="AK32" s="24"/>
      <c r="AL32" s="24"/>
      <c r="AM32" s="24"/>
    </row>
    <row r="33" spans="1:43" s="37" customFormat="1">
      <c r="A33" s="116" t="s">
        <v>132</v>
      </c>
      <c r="B33" s="32"/>
      <c r="C33" s="32"/>
      <c r="D33" s="32"/>
      <c r="E33" s="33"/>
      <c r="F33" s="33"/>
      <c r="G33" s="115"/>
      <c r="H33" s="115"/>
      <c r="I33" s="32"/>
      <c r="J33" s="115"/>
      <c r="K33" s="115"/>
      <c r="L33" s="115"/>
      <c r="M33" s="115"/>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120" t="s">
        <v>98</v>
      </c>
      <c r="B34" s="33">
        <f t="shared" ref="B34:M34" si="7">B36-B35</f>
        <v>1.2500000000000001E-2</v>
      </c>
      <c r="C34" s="33">
        <f t="shared" si="7"/>
        <v>1.2500000000000001E-2</v>
      </c>
      <c r="D34" s="33">
        <f t="shared" si="7"/>
        <v>1.2500000000000001E-2</v>
      </c>
      <c r="E34" s="33">
        <f t="shared" si="7"/>
        <v>1.2500000000000001E-2</v>
      </c>
      <c r="F34" s="33">
        <f t="shared" si="7"/>
        <v>1.2500000000000001E-2</v>
      </c>
      <c r="G34" s="33">
        <f t="shared" si="7"/>
        <v>1.2500000000000001E-2</v>
      </c>
      <c r="H34" s="33">
        <f t="shared" si="7"/>
        <v>1.2500000000000001E-2</v>
      </c>
      <c r="I34" s="33">
        <f t="shared" si="7"/>
        <v>1.2500000000000001E-2</v>
      </c>
      <c r="J34" s="33">
        <f t="shared" si="7"/>
        <v>1.2500000000000001E-2</v>
      </c>
      <c r="K34" s="33">
        <f t="shared" si="7"/>
        <v>1.2500000000000001E-2</v>
      </c>
      <c r="L34" s="33">
        <f t="shared" si="7"/>
        <v>1.2500000000000001E-2</v>
      </c>
      <c r="M34" s="33">
        <f t="shared" si="7"/>
        <v>1.2500000000000001E-2</v>
      </c>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c r="A35" s="32" t="s">
        <v>77</v>
      </c>
      <c r="B35" s="33">
        <f t="shared" ref="B35:M35" si="8">$B25*$B24</f>
        <v>7.4999999999999997E-3</v>
      </c>
      <c r="C35" s="33">
        <f t="shared" si="8"/>
        <v>7.4999999999999997E-3</v>
      </c>
      <c r="D35" s="33">
        <f t="shared" si="8"/>
        <v>7.4999999999999997E-3</v>
      </c>
      <c r="E35" s="33">
        <f t="shared" si="8"/>
        <v>7.4999999999999997E-3</v>
      </c>
      <c r="F35" s="33">
        <f t="shared" si="8"/>
        <v>7.4999999999999997E-3</v>
      </c>
      <c r="G35" s="33">
        <f t="shared" si="8"/>
        <v>7.4999999999999997E-3</v>
      </c>
      <c r="H35" s="33">
        <f t="shared" si="8"/>
        <v>7.4999999999999997E-3</v>
      </c>
      <c r="I35" s="33">
        <f t="shared" si="8"/>
        <v>7.4999999999999997E-3</v>
      </c>
      <c r="J35" s="33">
        <f t="shared" si="8"/>
        <v>7.4999999999999997E-3</v>
      </c>
      <c r="K35" s="33">
        <f t="shared" si="8"/>
        <v>7.4999999999999997E-3</v>
      </c>
      <c r="L35" s="33">
        <f t="shared" si="8"/>
        <v>7.4999999999999997E-3</v>
      </c>
      <c r="M35" s="33">
        <f t="shared" si="8"/>
        <v>7.4999999999999997E-3</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32" t="s">
        <v>78</v>
      </c>
      <c r="B36" s="33">
        <f t="shared" ref="B36:M36" si="9">B32*$B24</f>
        <v>0.02</v>
      </c>
      <c r="C36" s="33">
        <f t="shared" si="9"/>
        <v>0.02</v>
      </c>
      <c r="D36" s="33">
        <f t="shared" si="9"/>
        <v>0.02</v>
      </c>
      <c r="E36" s="33">
        <f t="shared" si="9"/>
        <v>0.02</v>
      </c>
      <c r="F36" s="33">
        <f t="shared" si="9"/>
        <v>0.02</v>
      </c>
      <c r="G36" s="33">
        <f t="shared" si="9"/>
        <v>0.02</v>
      </c>
      <c r="H36" s="33">
        <f t="shared" si="9"/>
        <v>0.02</v>
      </c>
      <c r="I36" s="33">
        <f t="shared" si="9"/>
        <v>0.02</v>
      </c>
      <c r="J36" s="33">
        <f t="shared" si="9"/>
        <v>0.02</v>
      </c>
      <c r="K36" s="33">
        <f t="shared" si="9"/>
        <v>0.02</v>
      </c>
      <c r="L36" s="33">
        <f t="shared" si="9"/>
        <v>0.02</v>
      </c>
      <c r="M36" s="33">
        <f t="shared" si="9"/>
        <v>0.02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32" t="s">
        <v>79</v>
      </c>
      <c r="B37" s="33">
        <f t="shared" ref="B37:M37" si="10">$B26*$B24</f>
        <v>1.2500000000000001E-2</v>
      </c>
      <c r="C37" s="33">
        <f t="shared" si="10"/>
        <v>1.2500000000000001E-2</v>
      </c>
      <c r="D37" s="33">
        <f t="shared" si="10"/>
        <v>1.2500000000000001E-2</v>
      </c>
      <c r="E37" s="33">
        <f t="shared" si="10"/>
        <v>1.2500000000000001E-2</v>
      </c>
      <c r="F37" s="33">
        <f t="shared" si="10"/>
        <v>1.2500000000000001E-2</v>
      </c>
      <c r="G37" s="33">
        <f t="shared" si="10"/>
        <v>1.2500000000000001E-2</v>
      </c>
      <c r="H37" s="33">
        <f t="shared" si="10"/>
        <v>1.2500000000000001E-2</v>
      </c>
      <c r="I37" s="33">
        <f t="shared" si="10"/>
        <v>1.2500000000000001E-2</v>
      </c>
      <c r="J37" s="33">
        <f t="shared" si="10"/>
        <v>1.2500000000000001E-2</v>
      </c>
      <c r="K37" s="33">
        <f t="shared" si="10"/>
        <v>1.2500000000000001E-2</v>
      </c>
      <c r="L37" s="33">
        <f t="shared" si="10"/>
        <v>1.2500000000000001E-2</v>
      </c>
      <c r="M37" s="33">
        <f t="shared" si="10"/>
        <v>1.2500000000000001E-2</v>
      </c>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c r="A38" s="32" t="s">
        <v>81</v>
      </c>
      <c r="B38" s="33">
        <f t="shared" ref="B38:M38" si="11">$B27*SQRT($B24)</f>
        <v>0.05</v>
      </c>
      <c r="C38" s="33">
        <f t="shared" si="11"/>
        <v>0.05</v>
      </c>
      <c r="D38" s="33">
        <f t="shared" si="11"/>
        <v>0.05</v>
      </c>
      <c r="E38" s="33">
        <f t="shared" si="11"/>
        <v>0.05</v>
      </c>
      <c r="F38" s="33">
        <f t="shared" si="11"/>
        <v>0.05</v>
      </c>
      <c r="G38" s="33">
        <f t="shared" si="11"/>
        <v>0.05</v>
      </c>
      <c r="H38" s="33">
        <f t="shared" si="11"/>
        <v>0.05</v>
      </c>
      <c r="I38" s="33">
        <f t="shared" si="11"/>
        <v>0.05</v>
      </c>
      <c r="J38" s="33">
        <f t="shared" si="11"/>
        <v>0.05</v>
      </c>
      <c r="K38" s="33">
        <f t="shared" si="11"/>
        <v>0.05</v>
      </c>
      <c r="L38" s="33">
        <f t="shared" si="11"/>
        <v>0.05</v>
      </c>
      <c r="M38" s="33">
        <f t="shared" si="11"/>
        <v>0.05</v>
      </c>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c r="A39" s="32" t="s">
        <v>80</v>
      </c>
      <c r="B39" s="33">
        <f t="shared" ref="B39:M39" si="12">B36-B37</f>
        <v>7.4999999999999997E-3</v>
      </c>
      <c r="C39" s="33">
        <f t="shared" si="12"/>
        <v>7.4999999999999997E-3</v>
      </c>
      <c r="D39" s="33">
        <f t="shared" si="12"/>
        <v>7.4999999999999997E-3</v>
      </c>
      <c r="E39" s="33">
        <f t="shared" si="12"/>
        <v>7.4999999999999997E-3</v>
      </c>
      <c r="F39" s="33">
        <f t="shared" si="12"/>
        <v>7.4999999999999997E-3</v>
      </c>
      <c r="G39" s="33">
        <f t="shared" si="12"/>
        <v>7.4999999999999997E-3</v>
      </c>
      <c r="H39" s="33">
        <f t="shared" si="12"/>
        <v>7.4999999999999997E-3</v>
      </c>
      <c r="I39" s="33">
        <f t="shared" si="12"/>
        <v>7.4999999999999997E-3</v>
      </c>
      <c r="J39" s="33">
        <f t="shared" si="12"/>
        <v>7.4999999999999997E-3</v>
      </c>
      <c r="K39" s="33">
        <f t="shared" si="12"/>
        <v>7.4999999999999997E-3</v>
      </c>
      <c r="L39" s="33">
        <f t="shared" si="12"/>
        <v>7.4999999999999997E-3</v>
      </c>
      <c r="M39" s="33">
        <f t="shared" si="12"/>
        <v>7.4999999999999997E-3</v>
      </c>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c r="A40" s="32" t="s">
        <v>82</v>
      </c>
      <c r="B40" s="39">
        <f t="shared" ref="B40:M40" si="13">((1+B36)-1/(1+B38))/((1+B38)-1/(1+B38))</f>
        <v>0.69268292682926835</v>
      </c>
      <c r="C40" s="39">
        <f t="shared" si="13"/>
        <v>0.69268292682926835</v>
      </c>
      <c r="D40" s="39">
        <f t="shared" si="13"/>
        <v>0.69268292682926835</v>
      </c>
      <c r="E40" s="39">
        <f t="shared" si="13"/>
        <v>0.69268292682926835</v>
      </c>
      <c r="F40" s="39">
        <f t="shared" si="13"/>
        <v>0.69268292682926835</v>
      </c>
      <c r="G40" s="39">
        <f t="shared" si="13"/>
        <v>0.69268292682926835</v>
      </c>
      <c r="H40" s="39">
        <f t="shared" si="13"/>
        <v>0.69268292682926835</v>
      </c>
      <c r="I40" s="39">
        <f t="shared" si="13"/>
        <v>0.69268292682926835</v>
      </c>
      <c r="J40" s="39">
        <f t="shared" si="13"/>
        <v>0.69268292682926835</v>
      </c>
      <c r="K40" s="39">
        <f t="shared" si="13"/>
        <v>0.69268292682926835</v>
      </c>
      <c r="L40" s="39">
        <f t="shared" si="13"/>
        <v>0.69268292682926835</v>
      </c>
      <c r="M40" s="39">
        <f t="shared" si="13"/>
        <v>0.69268292682926835</v>
      </c>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c r="A41" s="122" t="s">
        <v>83</v>
      </c>
      <c r="B41" s="41">
        <f t="shared" ref="B41:M41" si="14">(1+B38)</f>
        <v>1.05</v>
      </c>
      <c r="C41" s="41">
        <f t="shared" si="14"/>
        <v>1.05</v>
      </c>
      <c r="D41" s="41">
        <f t="shared" si="14"/>
        <v>1.05</v>
      </c>
      <c r="E41" s="41">
        <f t="shared" si="14"/>
        <v>1.05</v>
      </c>
      <c r="F41" s="41">
        <f t="shared" si="14"/>
        <v>1.05</v>
      </c>
      <c r="G41" s="41">
        <f t="shared" si="14"/>
        <v>1.05</v>
      </c>
      <c r="H41" s="41">
        <f t="shared" si="14"/>
        <v>1.05</v>
      </c>
      <c r="I41" s="41">
        <f t="shared" si="14"/>
        <v>1.05</v>
      </c>
      <c r="J41" s="41">
        <f t="shared" si="14"/>
        <v>1.05</v>
      </c>
      <c r="K41" s="41">
        <f t="shared" si="14"/>
        <v>1.05</v>
      </c>
      <c r="L41" s="41">
        <f t="shared" si="14"/>
        <v>1.05</v>
      </c>
      <c r="M41" s="41">
        <f t="shared" si="14"/>
        <v>1.05</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122" t="s">
        <v>84</v>
      </c>
      <c r="B42" s="41">
        <f t="shared" ref="B42:M42" si="15">1/B41</f>
        <v>0.95238095238095233</v>
      </c>
      <c r="C42" s="41">
        <f t="shared" si="15"/>
        <v>0.95238095238095233</v>
      </c>
      <c r="D42" s="41">
        <f t="shared" si="15"/>
        <v>0.95238095238095233</v>
      </c>
      <c r="E42" s="41">
        <f t="shared" si="15"/>
        <v>0.95238095238095233</v>
      </c>
      <c r="F42" s="41">
        <f t="shared" si="15"/>
        <v>0.95238095238095233</v>
      </c>
      <c r="G42" s="41">
        <f t="shared" si="15"/>
        <v>0.95238095238095233</v>
      </c>
      <c r="H42" s="41">
        <f t="shared" si="15"/>
        <v>0.95238095238095233</v>
      </c>
      <c r="I42" s="41">
        <f t="shared" si="15"/>
        <v>0.95238095238095233</v>
      </c>
      <c r="J42" s="41">
        <f t="shared" si="15"/>
        <v>0.95238095238095233</v>
      </c>
      <c r="K42" s="41">
        <f t="shared" si="15"/>
        <v>0.95238095238095233</v>
      </c>
      <c r="L42" s="41">
        <f t="shared" si="15"/>
        <v>0.95238095238095233</v>
      </c>
      <c r="M42" s="41">
        <f t="shared" si="15"/>
        <v>0.95238095238095233</v>
      </c>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123" t="s">
        <v>89</v>
      </c>
      <c r="B43" s="125">
        <f t="shared" ref="B43:M43" si="16">(1+B38)/(1+B37)-1</f>
        <v>3.7037037037037202E-2</v>
      </c>
      <c r="C43" s="125">
        <f t="shared" si="16"/>
        <v>3.7037037037037202E-2</v>
      </c>
      <c r="D43" s="125">
        <f t="shared" si="16"/>
        <v>3.7037037037037202E-2</v>
      </c>
      <c r="E43" s="125">
        <f t="shared" si="16"/>
        <v>3.7037037037037202E-2</v>
      </c>
      <c r="F43" s="125">
        <f t="shared" si="16"/>
        <v>3.7037037037037202E-2</v>
      </c>
      <c r="G43" s="125">
        <f t="shared" si="16"/>
        <v>3.7037037037037202E-2</v>
      </c>
      <c r="H43" s="125">
        <f t="shared" si="16"/>
        <v>3.7037037037037202E-2</v>
      </c>
      <c r="I43" s="125">
        <f t="shared" si="16"/>
        <v>3.7037037037037202E-2</v>
      </c>
      <c r="J43" s="125">
        <f t="shared" si="16"/>
        <v>3.7037037037037202E-2</v>
      </c>
      <c r="K43" s="125">
        <f t="shared" si="16"/>
        <v>3.7037037037037202E-2</v>
      </c>
      <c r="L43" s="125">
        <f t="shared" si="16"/>
        <v>3.7037037037037202E-2</v>
      </c>
      <c r="M43" s="125">
        <f t="shared" si="16"/>
        <v>3.7037037037037202E-2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124" t="s">
        <v>90</v>
      </c>
      <c r="B44" s="125">
        <f t="shared" ref="B44:M44" si="17">1/(1+B38)/(1+B37)-1</f>
        <v>-5.9376837154614948E-2</v>
      </c>
      <c r="C44" s="125">
        <f t="shared" si="17"/>
        <v>-5.9376837154614948E-2</v>
      </c>
      <c r="D44" s="125">
        <f t="shared" si="17"/>
        <v>-5.9376837154614948E-2</v>
      </c>
      <c r="E44" s="125">
        <f t="shared" si="17"/>
        <v>-5.9376837154614948E-2</v>
      </c>
      <c r="F44" s="125">
        <f t="shared" si="17"/>
        <v>-5.9376837154614948E-2</v>
      </c>
      <c r="G44" s="125">
        <f t="shared" si="17"/>
        <v>-5.9376837154614948E-2</v>
      </c>
      <c r="H44" s="125">
        <f t="shared" si="17"/>
        <v>-5.9376837154614948E-2</v>
      </c>
      <c r="I44" s="125">
        <f t="shared" si="17"/>
        <v>-5.9376837154614948E-2</v>
      </c>
      <c r="J44" s="125">
        <f t="shared" si="17"/>
        <v>-5.9376837154614948E-2</v>
      </c>
      <c r="K44" s="125">
        <f t="shared" si="17"/>
        <v>-5.9376837154614948E-2</v>
      </c>
      <c r="L44" s="125">
        <f t="shared" si="17"/>
        <v>-5.9376837154614948E-2</v>
      </c>
      <c r="M44" s="125">
        <f t="shared" si="17"/>
        <v>-5.9376837154614948E-2</v>
      </c>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94" t="s">
        <v>99</v>
      </c>
      <c r="B45" s="126">
        <f t="shared" ref="B45:M45" si="18">(B43-$B29)*$B28</f>
        <v>4.2037037037037202</v>
      </c>
      <c r="C45" s="126">
        <f t="shared" si="18"/>
        <v>4.2037037037037202</v>
      </c>
      <c r="D45" s="126">
        <f t="shared" si="18"/>
        <v>4.2037037037037202</v>
      </c>
      <c r="E45" s="126">
        <f t="shared" si="18"/>
        <v>4.2037037037037202</v>
      </c>
      <c r="F45" s="126">
        <f t="shared" si="18"/>
        <v>4.2037037037037202</v>
      </c>
      <c r="G45" s="126">
        <f t="shared" si="18"/>
        <v>4.2037037037037202</v>
      </c>
      <c r="H45" s="126">
        <f t="shared" si="18"/>
        <v>4.2037037037037202</v>
      </c>
      <c r="I45" s="126">
        <f t="shared" si="18"/>
        <v>4.2037037037037202</v>
      </c>
      <c r="J45" s="126">
        <f t="shared" si="18"/>
        <v>4.2037037037037202</v>
      </c>
      <c r="K45" s="126">
        <f t="shared" si="18"/>
        <v>4.2037037037037202</v>
      </c>
      <c r="L45" s="126">
        <f t="shared" si="18"/>
        <v>4.2037037037037202</v>
      </c>
      <c r="M45" s="126">
        <f t="shared" si="18"/>
        <v>4.2037037037037202</v>
      </c>
      <c r="N45" s="136"/>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c r="A46" s="121" t="s">
        <v>100</v>
      </c>
      <c r="B46" s="127">
        <f t="shared" ref="B46:M46" si="19">(B44-$B29)*$B28</f>
        <v>-5.4376837154614952</v>
      </c>
      <c r="C46" s="127">
        <f t="shared" si="19"/>
        <v>-5.4376837154614952</v>
      </c>
      <c r="D46" s="127">
        <f t="shared" si="19"/>
        <v>-5.4376837154614952</v>
      </c>
      <c r="E46" s="127">
        <f t="shared" si="19"/>
        <v>-5.4376837154614952</v>
      </c>
      <c r="F46" s="127">
        <f t="shared" si="19"/>
        <v>-5.4376837154614952</v>
      </c>
      <c r="G46" s="127">
        <f t="shared" si="19"/>
        <v>-5.4376837154614952</v>
      </c>
      <c r="H46" s="127">
        <f t="shared" si="19"/>
        <v>-5.4376837154614952</v>
      </c>
      <c r="I46" s="127">
        <f t="shared" si="19"/>
        <v>-5.4376837154614952</v>
      </c>
      <c r="J46" s="127">
        <f t="shared" si="19"/>
        <v>-5.4376837154614952</v>
      </c>
      <c r="K46" s="127">
        <f t="shared" si="19"/>
        <v>-5.4376837154614952</v>
      </c>
      <c r="L46" s="127">
        <f t="shared" si="19"/>
        <v>-5.4376837154614952</v>
      </c>
      <c r="M46" s="127">
        <f t="shared" si="19"/>
        <v>-5.4376837154614952</v>
      </c>
      <c r="N46" s="137"/>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c r="A47" s="60" t="s">
        <v>128</v>
      </c>
      <c r="B47" s="44">
        <v>0</v>
      </c>
      <c r="C47" s="44">
        <v>1</v>
      </c>
      <c r="D47" s="44">
        <v>2</v>
      </c>
      <c r="E47" s="44">
        <v>3</v>
      </c>
      <c r="F47" s="44">
        <v>4</v>
      </c>
      <c r="G47" s="44">
        <v>5</v>
      </c>
      <c r="H47" s="44">
        <v>6</v>
      </c>
      <c r="I47" s="44">
        <v>7</v>
      </c>
      <c r="J47" s="44">
        <v>8</v>
      </c>
      <c r="K47" s="44">
        <v>9</v>
      </c>
      <c r="L47" s="44">
        <v>10</v>
      </c>
      <c r="M47" s="44">
        <v>11</v>
      </c>
      <c r="N47" s="44">
        <v>12</v>
      </c>
      <c r="O47" s="44"/>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c r="B48" s="45" t="s">
        <v>97</v>
      </c>
      <c r="C48" s="73">
        <f t="shared" ref="C48:N48" si="20">(B39-$B29)*$B28</f>
        <v>1.2499999999999998</v>
      </c>
      <c r="D48" s="73">
        <f t="shared" si="20"/>
        <v>1.2499999999999998</v>
      </c>
      <c r="E48" s="73">
        <f t="shared" si="20"/>
        <v>1.2499999999999998</v>
      </c>
      <c r="F48" s="73">
        <f t="shared" si="20"/>
        <v>1.2499999999999998</v>
      </c>
      <c r="G48" s="73">
        <f t="shared" si="20"/>
        <v>1.2499999999999998</v>
      </c>
      <c r="H48" s="73">
        <f t="shared" si="20"/>
        <v>1.2499999999999998</v>
      </c>
      <c r="I48" s="73">
        <f t="shared" si="20"/>
        <v>1.2499999999999998</v>
      </c>
      <c r="J48" s="73">
        <f t="shared" si="20"/>
        <v>1.2499999999999998</v>
      </c>
      <c r="K48" s="73">
        <f t="shared" si="20"/>
        <v>1.2499999999999998</v>
      </c>
      <c r="L48" s="73">
        <f t="shared" si="20"/>
        <v>1.2499999999999998</v>
      </c>
      <c r="M48" s="73">
        <f t="shared" si="20"/>
        <v>1.2499999999999998</v>
      </c>
      <c r="N48" s="73">
        <f t="shared" si="20"/>
        <v>1.2499999999999998</v>
      </c>
      <c r="O48" s="47"/>
      <c r="Q48" s="24"/>
      <c r="W48" s="34"/>
      <c r="X48" s="34"/>
      <c r="Y48" s="34"/>
      <c r="Z48" s="34"/>
      <c r="AA48" s="34"/>
      <c r="AB48" s="34"/>
      <c r="AC48" s="128"/>
      <c r="AD48" s="129"/>
      <c r="AE48" s="129"/>
      <c r="AF48" s="129"/>
      <c r="AG48" s="129"/>
      <c r="AH48" s="129"/>
      <c r="AI48" s="129"/>
      <c r="AJ48" s="129"/>
      <c r="AK48" s="129"/>
      <c r="AL48" s="129"/>
      <c r="AM48" s="129"/>
      <c r="AN48" s="129"/>
      <c r="AO48" s="129"/>
      <c r="AP48" s="129"/>
      <c r="AQ48" s="34"/>
    </row>
    <row r="49" spans="1:53">
      <c r="A49" s="90" t="s">
        <v>92</v>
      </c>
      <c r="B49" s="48"/>
      <c r="C49" s="49"/>
      <c r="D49" s="49"/>
      <c r="E49" s="49"/>
      <c r="F49" s="49"/>
      <c r="G49" s="49"/>
      <c r="H49" s="49"/>
      <c r="I49" s="49"/>
      <c r="J49" s="49"/>
      <c r="K49" s="49"/>
      <c r="L49" s="49"/>
      <c r="M49" s="49"/>
      <c r="N49" s="50"/>
      <c r="O49" s="47"/>
      <c r="Q49" s="24"/>
      <c r="W49" s="24"/>
      <c r="X49" s="24"/>
      <c r="Y49" s="24"/>
      <c r="Z49" s="24"/>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c r="A50" s="51"/>
      <c r="B50" s="52" t="s">
        <v>93</v>
      </c>
      <c r="C50" s="53"/>
      <c r="D50" s="53"/>
      <c r="E50" s="53"/>
      <c r="F50" s="53"/>
      <c r="G50" s="53"/>
      <c r="H50" s="53"/>
      <c r="I50" s="53"/>
      <c r="J50" s="53"/>
      <c r="K50" s="53"/>
      <c r="L50" s="53"/>
      <c r="M50" s="53"/>
      <c r="N50" s="54"/>
      <c r="O50" s="47"/>
      <c r="Q50" s="24"/>
      <c r="W50" s="24"/>
      <c r="X50" s="30"/>
      <c r="Y50" s="160"/>
      <c r="Z50" s="23"/>
      <c r="AA50" s="156"/>
      <c r="AB50" s="157"/>
      <c r="AC50" s="158"/>
      <c r="AD50" s="159"/>
      <c r="AE50" s="159"/>
      <c r="AF50" s="159"/>
      <c r="AG50" s="159"/>
      <c r="AH50" s="159"/>
      <c r="AI50" s="159"/>
      <c r="AJ50" s="159"/>
      <c r="AK50" s="159"/>
      <c r="AL50" s="159"/>
      <c r="AM50" s="159"/>
      <c r="AN50" s="159"/>
      <c r="AO50" s="159"/>
      <c r="AP50" s="159"/>
      <c r="AQ50" s="24"/>
      <c r="AR50" s="24"/>
      <c r="AS50" s="24"/>
      <c r="AT50" s="24"/>
      <c r="AU50" s="24"/>
      <c r="AV50" s="24"/>
      <c r="AW50" s="24"/>
      <c r="AX50" s="24"/>
      <c r="AY50" s="24"/>
      <c r="AZ50" s="24"/>
      <c r="BA50" s="24"/>
    </row>
    <row r="51" spans="1:53" s="60" customFormat="1">
      <c r="A51" s="55" t="s">
        <v>86</v>
      </c>
      <c r="B51" s="56">
        <f t="shared" ref="B51:M51" si="21">B47</f>
        <v>0</v>
      </c>
      <c r="C51" s="56">
        <f t="shared" si="21"/>
        <v>1</v>
      </c>
      <c r="D51" s="56">
        <f t="shared" si="21"/>
        <v>2</v>
      </c>
      <c r="E51" s="56">
        <f t="shared" si="21"/>
        <v>3</v>
      </c>
      <c r="F51" s="56">
        <f t="shared" si="21"/>
        <v>4</v>
      </c>
      <c r="G51" s="56">
        <f t="shared" si="21"/>
        <v>5</v>
      </c>
      <c r="H51" s="56">
        <f t="shared" si="21"/>
        <v>6</v>
      </c>
      <c r="I51" s="56">
        <f t="shared" si="21"/>
        <v>7</v>
      </c>
      <c r="J51" s="56">
        <f t="shared" si="21"/>
        <v>8</v>
      </c>
      <c r="K51" s="56">
        <f t="shared" si="21"/>
        <v>9</v>
      </c>
      <c r="L51" s="56">
        <f t="shared" si="21"/>
        <v>10</v>
      </c>
      <c r="M51" s="56">
        <f t="shared" si="21"/>
        <v>11</v>
      </c>
      <c r="N51" s="57" t="s">
        <v>87</v>
      </c>
      <c r="O51" s="58"/>
      <c r="P51" s="59"/>
      <c r="Q51" s="59"/>
      <c r="W51" s="34"/>
      <c r="X51" s="34"/>
      <c r="Y51" s="24"/>
      <c r="Z51" s="24"/>
      <c r="AA51" s="156"/>
      <c r="AB51" s="157"/>
      <c r="AC51" s="158"/>
      <c r="AD51" s="159"/>
      <c r="AE51" s="159"/>
      <c r="AF51" s="159"/>
      <c r="AG51" s="159"/>
      <c r="AH51" s="159"/>
      <c r="AI51" s="159"/>
      <c r="AJ51" s="159"/>
      <c r="AK51" s="159"/>
      <c r="AL51" s="159"/>
      <c r="AM51" s="159"/>
      <c r="AN51" s="159"/>
      <c r="AO51" s="159"/>
      <c r="AP51" s="159"/>
      <c r="AQ51" s="59"/>
      <c r="AR51" s="59"/>
      <c r="AS51" s="59"/>
      <c r="AT51" s="59"/>
      <c r="AU51" s="59"/>
      <c r="AV51" s="59"/>
      <c r="AW51" s="59"/>
      <c r="AX51" s="59"/>
      <c r="AY51" s="59"/>
      <c r="AZ51" s="59"/>
      <c r="BA51" s="59"/>
    </row>
    <row r="52" spans="1:53">
      <c r="A52" s="61" t="s">
        <v>88</v>
      </c>
      <c r="B52" s="32"/>
      <c r="C52" s="52"/>
      <c r="D52" s="52"/>
      <c r="E52" s="52"/>
      <c r="F52" s="52"/>
      <c r="G52" s="52"/>
      <c r="H52" s="52"/>
      <c r="I52" s="52"/>
      <c r="J52" s="52"/>
      <c r="K52" s="52"/>
      <c r="L52" s="52"/>
      <c r="M52" s="52"/>
      <c r="N52" s="62"/>
      <c r="O52" s="44"/>
      <c r="Q52" s="23"/>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c r="A53" s="61">
        <v>0</v>
      </c>
      <c r="B53" s="63">
        <f>B28</f>
        <v>100</v>
      </c>
      <c r="C53" s="63">
        <f t="shared" ref="C53:N53" si="22">(1+B$38)/((1+B$36)/(1+B$39))*B53</f>
        <v>103.71323529411765</v>
      </c>
      <c r="D53" s="63">
        <f t="shared" si="22"/>
        <v>107.5643517517301</v>
      </c>
      <c r="E53" s="63">
        <f t="shared" si="22"/>
        <v>111.5584692248642</v>
      </c>
      <c r="F53" s="63">
        <f t="shared" si="22"/>
        <v>115.70089767769923</v>
      </c>
      <c r="G53" s="63">
        <f t="shared" si="22"/>
        <v>119.9971442458785</v>
      </c>
      <c r="H53" s="63">
        <f t="shared" si="22"/>
        <v>124.45292055794972</v>
      </c>
      <c r="I53" s="63">
        <f t="shared" si="22"/>
        <v>129.07415032866771</v>
      </c>
      <c r="J53" s="63">
        <f t="shared" si="22"/>
        <v>133.86697723425428</v>
      </c>
      <c r="K53" s="63">
        <f t="shared" si="22"/>
        <v>138.83777308008504</v>
      </c>
      <c r="L53" s="63">
        <f t="shared" si="22"/>
        <v>143.99314627166171</v>
      </c>
      <c r="M53" s="63">
        <f t="shared" si="22"/>
        <v>149.33995060013152</v>
      </c>
      <c r="N53" s="63">
        <f t="shared" si="22"/>
        <v>154.88529435403345</v>
      </c>
      <c r="O53" s="65"/>
      <c r="P53" s="66"/>
      <c r="W53" s="34"/>
      <c r="X53" s="34"/>
      <c r="Y53" s="24"/>
      <c r="Z53" s="24"/>
      <c r="AA53" s="156"/>
      <c r="AB53" s="157"/>
      <c r="AC53" s="158"/>
      <c r="AD53" s="159"/>
      <c r="AE53" s="159"/>
      <c r="AF53" s="159"/>
      <c r="AG53" s="159"/>
      <c r="AH53" s="159"/>
      <c r="AI53" s="159"/>
      <c r="AJ53" s="159"/>
      <c r="AK53" s="159"/>
      <c r="AL53" s="159"/>
      <c r="AM53" s="159"/>
      <c r="AN53" s="159"/>
      <c r="AO53" s="159"/>
      <c r="AP53" s="159"/>
      <c r="AQ53" s="24"/>
      <c r="AR53" s="24"/>
      <c r="AS53" s="24"/>
      <c r="AT53" s="24"/>
      <c r="AU53" s="24"/>
      <c r="AV53" s="24"/>
      <c r="AW53" s="24"/>
      <c r="AX53" s="24"/>
      <c r="AY53" s="24"/>
      <c r="AZ53" s="24"/>
      <c r="BA53" s="24"/>
    </row>
    <row r="54" spans="1:53">
      <c r="A54" s="61">
        <f t="shared" ref="A54:A65" si="23">1+A53</f>
        <v>1</v>
      </c>
      <c r="B54" s="63"/>
      <c r="C54" s="63">
        <f t="shared" ref="C54:N54" si="24">1/(1+B$38)/((1+B$36)/(1+B$39))*B53</f>
        <v>94.070961718020541</v>
      </c>
      <c r="D54" s="63">
        <f t="shared" si="24"/>
        <v>97.564037870049987</v>
      </c>
      <c r="E54" s="63">
        <f t="shared" si="24"/>
        <v>101.18682015860698</v>
      </c>
      <c r="F54" s="63">
        <f t="shared" si="24"/>
        <v>104.94412487773172</v>
      </c>
      <c r="G54" s="63">
        <f t="shared" si="24"/>
        <v>108.84094716179456</v>
      </c>
      <c r="H54" s="63">
        <f t="shared" si="24"/>
        <v>112.88246762625825</v>
      </c>
      <c r="I54" s="63">
        <f t="shared" si="24"/>
        <v>117.07405925502741</v>
      </c>
      <c r="J54" s="63">
        <f t="shared" si="24"/>
        <v>121.42129454354129</v>
      </c>
      <c r="K54" s="63">
        <f t="shared" si="24"/>
        <v>125.92995290710661</v>
      </c>
      <c r="L54" s="63">
        <f t="shared" si="24"/>
        <v>130.60602836431903</v>
      </c>
      <c r="M54" s="63">
        <f t="shared" si="24"/>
        <v>135.45573750578822</v>
      </c>
      <c r="N54" s="63">
        <f t="shared" si="24"/>
        <v>140.4855277587605</v>
      </c>
      <c r="O54" s="65"/>
      <c r="P54" s="66"/>
      <c r="W54" s="34"/>
      <c r="X54" s="34"/>
      <c r="Y54" s="24"/>
      <c r="Z54" s="24"/>
      <c r="AA54" s="156"/>
      <c r="AB54" s="157"/>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row>
    <row r="55" spans="1:53">
      <c r="A55" s="61">
        <f t="shared" si="23"/>
        <v>2</v>
      </c>
      <c r="B55" s="63"/>
      <c r="C55" s="63"/>
      <c r="D55" s="63">
        <f t="shared" ref="D55:N55" si="25">1/(1+C$38)/((1+C$36)/(1+C$39))*C54</f>
        <v>88.493458385532861</v>
      </c>
      <c r="E55" s="63">
        <f t="shared" si="25"/>
        <v>91.779428715289782</v>
      </c>
      <c r="F55" s="63">
        <f t="shared" si="25"/>
        <v>95.187414855085464</v>
      </c>
      <c r="G55" s="63">
        <f t="shared" si="25"/>
        <v>98.721947539042674</v>
      </c>
      <c r="H55" s="63">
        <f t="shared" si="25"/>
        <v>102.38772573810273</v>
      </c>
      <c r="I55" s="63">
        <f t="shared" si="25"/>
        <v>106.18962290705433</v>
      </c>
      <c r="J55" s="63">
        <f t="shared" si="25"/>
        <v>110.13269346352952</v>
      </c>
      <c r="K55" s="63">
        <f t="shared" si="25"/>
        <v>114.2221795075797</v>
      </c>
      <c r="L55" s="63">
        <f t="shared" si="25"/>
        <v>118.46351779076555</v>
      </c>
      <c r="M55" s="63">
        <f t="shared" si="25"/>
        <v>122.8623469440256</v>
      </c>
      <c r="N55" s="63">
        <f t="shared" si="25"/>
        <v>127.42451497393243</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c r="A56" s="61">
        <f t="shared" si="23"/>
        <v>3</v>
      </c>
      <c r="B56" s="63"/>
      <c r="C56" s="63"/>
      <c r="D56" s="63"/>
      <c r="E56" s="63">
        <f t="shared" ref="E56:N56" si="26">1/(1+D$38)/((1+D$36)/(1+D$39))*D55</f>
        <v>83.24664736080706</v>
      </c>
      <c r="F56" s="63">
        <f t="shared" si="26"/>
        <v>86.337791251778199</v>
      </c>
      <c r="G56" s="63">
        <f t="shared" si="26"/>
        <v>89.543716588700846</v>
      </c>
      <c r="H56" s="63">
        <f t="shared" si="26"/>
        <v>92.868685476737156</v>
      </c>
      <c r="I56" s="63">
        <f t="shared" si="26"/>
        <v>96.31711828304249</v>
      </c>
      <c r="J56" s="63">
        <f t="shared" si="26"/>
        <v>99.893599513405448</v>
      </c>
      <c r="K56" s="63">
        <f t="shared" si="26"/>
        <v>103.60288390710177</v>
      </c>
      <c r="L56" s="63">
        <f t="shared" si="26"/>
        <v>107.449902758064</v>
      </c>
      <c r="M56" s="63">
        <f t="shared" si="26"/>
        <v>111.43977047077151</v>
      </c>
      <c r="N56" s="63">
        <f t="shared" si="26"/>
        <v>115.5777913595759</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c r="A57" s="61">
        <f t="shared" si="23"/>
        <v>4</v>
      </c>
      <c r="B57" s="52"/>
      <c r="C57" s="52"/>
      <c r="D57" s="63"/>
      <c r="E57" s="63"/>
      <c r="F57" s="63">
        <f t="shared" ref="F57:N57" si="27">1/(1+E$38)/((1+E$36)/(1+E$39))*E56</f>
        <v>78.310921770320363</v>
      </c>
      <c r="G57" s="63">
        <f t="shared" si="27"/>
        <v>81.218790556644763</v>
      </c>
      <c r="H57" s="63">
        <f t="shared" si="27"/>
        <v>84.234635353049583</v>
      </c>
      <c r="I57" s="63">
        <f t="shared" si="27"/>
        <v>87.362465562850318</v>
      </c>
      <c r="J57" s="63">
        <f t="shared" si="27"/>
        <v>90.606439467941456</v>
      </c>
      <c r="K57" s="63">
        <f t="shared" si="27"/>
        <v>93.970869757008387</v>
      </c>
      <c r="L57" s="63">
        <f t="shared" si="27"/>
        <v>97.460229259014966</v>
      </c>
      <c r="M57" s="63">
        <f t="shared" si="27"/>
        <v>101.07915688958869</v>
      </c>
      <c r="N57" s="63">
        <f t="shared" si="27"/>
        <v>104.83246381820942</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c r="A58" s="61">
        <f t="shared" si="23"/>
        <v>5</v>
      </c>
      <c r="B58" s="63"/>
      <c r="C58" s="63"/>
      <c r="D58" s="63"/>
      <c r="E58" s="63"/>
      <c r="F58" s="63"/>
      <c r="G58" s="63">
        <f t="shared" ref="G58:N58" si="28">1/(1+F$38)/((1+F$36)/(1+F$39))*F57</f>
        <v>73.667837239587087</v>
      </c>
      <c r="H58" s="63">
        <f t="shared" si="28"/>
        <v>76.403297372380578</v>
      </c>
      <c r="I58" s="63">
        <f t="shared" si="28"/>
        <v>79.240331576281463</v>
      </c>
      <c r="J58" s="63">
        <f t="shared" si="28"/>
        <v>82.182711535547796</v>
      </c>
      <c r="K58" s="63">
        <f t="shared" si="28"/>
        <v>85.234348985948657</v>
      </c>
      <c r="L58" s="63">
        <f t="shared" si="28"/>
        <v>88.399300915206297</v>
      </c>
      <c r="M58" s="63">
        <f t="shared" si="28"/>
        <v>91.681774956543023</v>
      </c>
      <c r="N58" s="63">
        <f t="shared" si="28"/>
        <v>95.086134982502898</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c r="A59" s="61">
        <f t="shared" si="23"/>
        <v>6</v>
      </c>
      <c r="B59" s="63"/>
      <c r="C59" s="67"/>
      <c r="D59" s="63"/>
      <c r="E59" s="63"/>
      <c r="F59" s="63"/>
      <c r="G59" s="63"/>
      <c r="H59" s="63">
        <f t="shared" ref="H59:N59" si="29">1/(1+G$38)/((1+G$36)/(1+G$39))*G58</f>
        <v>69.300042968145647</v>
      </c>
      <c r="I59" s="63">
        <f t="shared" si="29"/>
        <v>71.873316622477532</v>
      </c>
      <c r="J59" s="63">
        <f t="shared" si="29"/>
        <v>74.54214198235627</v>
      </c>
      <c r="K59" s="63">
        <f t="shared" si="29"/>
        <v>77.310067107436424</v>
      </c>
      <c r="L59" s="63">
        <f t="shared" si="29"/>
        <v>80.180771805175794</v>
      </c>
      <c r="M59" s="63">
        <f t="shared" si="29"/>
        <v>83.158072522941495</v>
      </c>
      <c r="N59" s="63">
        <f t="shared" si="29"/>
        <v>86.245927421771327</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c r="A60" s="61">
        <f t="shared" si="23"/>
        <v>7</v>
      </c>
      <c r="B60" s="63"/>
      <c r="C60" s="63"/>
      <c r="D60" s="63"/>
      <c r="E60" s="63"/>
      <c r="F60" s="63"/>
      <c r="G60" s="63"/>
      <c r="H60" s="63"/>
      <c r="I60" s="63">
        <f t="shared" ref="I60:N60" si="30">1/(1+H$38)/((1+H$36)/(1+H$39))*H59</f>
        <v>65.191216891136079</v>
      </c>
      <c r="J60" s="63">
        <f t="shared" si="30"/>
        <v>67.611920165402537</v>
      </c>
      <c r="K60" s="63">
        <f t="shared" si="30"/>
        <v>70.122509848014886</v>
      </c>
      <c r="L60" s="63">
        <f t="shared" si="30"/>
        <v>72.726323632812509</v>
      </c>
      <c r="M60" s="63">
        <f t="shared" si="30"/>
        <v>75.426823150060329</v>
      </c>
      <c r="N60" s="63">
        <f t="shared" si="30"/>
        <v>78.227598568500056</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c r="A61" s="61">
        <f t="shared" si="23"/>
        <v>8</v>
      </c>
      <c r="B61" s="63"/>
      <c r="C61" s="67"/>
      <c r="D61" s="63"/>
      <c r="E61" s="63"/>
      <c r="F61" s="63"/>
      <c r="G61" s="63"/>
      <c r="H61" s="63"/>
      <c r="I61" s="63"/>
      <c r="J61" s="63">
        <f>1/(1+I$38)/((1+I$36)/(1+I$39))*I60</f>
        <v>61.326004685172364</v>
      </c>
      <c r="K61" s="63">
        <f>1/(1+J$38)/((1+J$36)/(1+J$39))*J60</f>
        <v>63.603183535614434</v>
      </c>
      <c r="L61" s="63">
        <f>1/(1+K$38)/((1+K$36)/(1+K$39))*K60</f>
        <v>65.96491939484126</v>
      </c>
      <c r="M61" s="63">
        <f>1/(1+L$38)/((1+L$36)/(1+L$39))*L60</f>
        <v>68.414352063546787</v>
      </c>
      <c r="N61" s="63">
        <f>1/(1+M$38)/((1+M$36)/(1+M$39))*M60</f>
        <v>70.95473793061231</v>
      </c>
      <c r="O61" s="65"/>
      <c r="P61" s="66"/>
      <c r="W61" s="34"/>
      <c r="X61" s="34"/>
      <c r="Y61" s="24"/>
      <c r="Z61" s="24"/>
      <c r="AA61" s="156"/>
      <c r="AB61" s="157"/>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c r="A62" s="61">
        <f t="shared" si="23"/>
        <v>9</v>
      </c>
      <c r="B62" s="63"/>
      <c r="C62" s="63"/>
      <c r="D62" s="63"/>
      <c r="E62" s="63"/>
      <c r="F62" s="63"/>
      <c r="G62" s="63"/>
      <c r="H62" s="63"/>
      <c r="I62" s="63"/>
      <c r="J62" s="63"/>
      <c r="K62" s="63">
        <f>1/(1+J$38)/((1+J$36)/(1+J$39))*J61</f>
        <v>57.689962390579979</v>
      </c>
      <c r="L62" s="63">
        <f>1/(1+K$38)/((1+K$36)/(1+K$39))*K61</f>
        <v>59.832126435230201</v>
      </c>
      <c r="M62" s="63">
        <f>1/(1+L$38)/((1+L$36)/(1+L$39))*L61</f>
        <v>62.053834071244232</v>
      </c>
      <c r="N62" s="63">
        <f>1/(1+M$38)/((1+M$36)/(1+M$39))*M61</f>
        <v>64.358038939330896</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c r="A63" s="61">
        <f t="shared" si="23"/>
        <v>10</v>
      </c>
      <c r="B63" s="63"/>
      <c r="C63" s="67"/>
      <c r="D63" s="63"/>
      <c r="E63" s="63"/>
      <c r="F63" s="63"/>
      <c r="G63" s="63"/>
      <c r="H63" s="63"/>
      <c r="I63" s="63"/>
      <c r="J63" s="63"/>
      <c r="K63" s="63"/>
      <c r="L63" s="63">
        <f>1/(1+K$38)/((1+K$36)/(1+K$39))*K62</f>
        <v>54.269502435582936</v>
      </c>
      <c r="M63" s="63">
        <f>1/(1+L$38)/((1+L$36)/(1+L$39))*L62</f>
        <v>56.284656753963048</v>
      </c>
      <c r="N63" s="63">
        <f>1/(1+M$38)/((1+M$36)/(1+M$39))*M62</f>
        <v>58.374638493724149</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c r="A64" s="61">
        <f t="shared" si="23"/>
        <v>11</v>
      </c>
      <c r="B64" s="63"/>
      <c r="C64" s="67"/>
      <c r="D64" s="53"/>
      <c r="E64" s="53"/>
      <c r="F64" s="63"/>
      <c r="G64" s="63"/>
      <c r="H64" s="63"/>
      <c r="I64" s="63"/>
      <c r="J64" s="63"/>
      <c r="K64" s="63"/>
      <c r="L64" s="63"/>
      <c r="M64" s="63">
        <f>1/(1+L$38)/((1+L$36)/(1+L$39))*L63</f>
        <v>51.051842860737452</v>
      </c>
      <c r="N64" s="63">
        <f>1/(1+M$38)/((1+M$36)/(1+M$39))*M63</f>
        <v>52.947517908139844</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c r="A65" s="68">
        <f t="shared" si="23"/>
        <v>12</v>
      </c>
      <c r="B65" s="69"/>
      <c r="C65" s="69"/>
      <c r="D65" s="69"/>
      <c r="E65" s="70"/>
      <c r="F65" s="70"/>
      <c r="G65" s="69"/>
      <c r="H65" s="69"/>
      <c r="I65" s="69"/>
      <c r="J65" s="69"/>
      <c r="K65" s="69"/>
      <c r="L65" s="69"/>
      <c r="M65" s="69"/>
      <c r="N65" s="63">
        <f>1/(1+M$38)/((1+M$36)/(1+M$39))*M64</f>
        <v>48.024959553868328</v>
      </c>
      <c r="O65" s="65"/>
      <c r="P65" s="66"/>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c r="A66" s="72"/>
      <c r="B66" s="73"/>
      <c r="C66" s="73"/>
      <c r="D66" s="74"/>
      <c r="P66" s="66"/>
      <c r="Q66" s="3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c r="A67" s="90" t="s">
        <v>105</v>
      </c>
      <c r="B67" s="48"/>
      <c r="C67" s="49"/>
      <c r="D67" s="49"/>
      <c r="E67" s="49"/>
      <c r="F67" s="49"/>
      <c r="G67" s="49"/>
      <c r="H67" s="49"/>
      <c r="I67" s="49"/>
      <c r="J67" s="49"/>
      <c r="K67" s="49"/>
      <c r="L67" s="49"/>
      <c r="M67" s="49"/>
      <c r="N67" s="50"/>
      <c r="O67" s="44"/>
      <c r="W67" s="34"/>
      <c r="X67" s="34"/>
      <c r="Y67" s="24"/>
      <c r="Z67" s="24"/>
      <c r="AA67" s="24"/>
      <c r="AB67" s="24"/>
      <c r="AC67" s="24"/>
      <c r="AD67" s="38"/>
      <c r="AE67" s="38"/>
      <c r="AF67" s="38"/>
      <c r="AG67" s="38"/>
      <c r="AH67" s="38"/>
      <c r="AI67" s="38"/>
      <c r="AJ67" s="38"/>
      <c r="AK67" s="38"/>
      <c r="AL67" s="38"/>
      <c r="AM67" s="38"/>
      <c r="AN67" s="38"/>
      <c r="AO67" s="38"/>
      <c r="AP67" s="38"/>
      <c r="AQ67" s="24"/>
      <c r="AR67" s="24"/>
      <c r="AS67" s="24"/>
      <c r="AT67" s="24"/>
      <c r="AU67" s="24"/>
      <c r="AV67" s="24"/>
      <c r="AW67" s="24"/>
      <c r="AX67" s="24"/>
      <c r="AY67" s="24"/>
      <c r="AZ67" s="24"/>
      <c r="BA67" s="24"/>
    </row>
    <row r="68" spans="1:53">
      <c r="A68" s="161"/>
      <c r="B68" s="52" t="s">
        <v>94</v>
      </c>
      <c r="C68" s="53"/>
      <c r="D68" s="53"/>
      <c r="E68" s="53"/>
      <c r="F68" s="53"/>
      <c r="G68" s="53"/>
      <c r="H68" s="53"/>
      <c r="I68" s="53"/>
      <c r="J68" s="53"/>
      <c r="K68" s="53"/>
      <c r="L68" s="53"/>
      <c r="M68" s="53"/>
      <c r="N68" s="54"/>
      <c r="O68" s="44"/>
      <c r="W68" s="34"/>
      <c r="X68" s="34"/>
      <c r="Y68" s="24"/>
      <c r="Z68" s="24"/>
      <c r="AA68" s="24"/>
      <c r="AB68" s="24"/>
      <c r="AC68" s="59"/>
      <c r="AD68" s="92"/>
      <c r="AE68" s="96"/>
      <c r="AF68" s="96"/>
      <c r="AG68" s="96"/>
      <c r="AH68" s="96"/>
      <c r="AI68" s="96"/>
      <c r="AJ68" s="96"/>
      <c r="AK68" s="96"/>
      <c r="AL68" s="96"/>
      <c r="AM68" s="96"/>
      <c r="AN68" s="96"/>
      <c r="AO68" s="96"/>
      <c r="AP68" s="96"/>
      <c r="AQ68" s="24"/>
      <c r="AR68" s="24"/>
      <c r="AS68" s="24"/>
      <c r="AT68" s="24"/>
      <c r="AU68" s="24"/>
      <c r="AV68" s="24"/>
      <c r="AW68" s="24"/>
      <c r="AX68" s="24"/>
      <c r="AY68" s="24"/>
      <c r="AZ68" s="24"/>
      <c r="BA68" s="24"/>
    </row>
    <row r="69" spans="1:53">
      <c r="A69" s="55" t="s">
        <v>86</v>
      </c>
      <c r="B69" s="52">
        <v>0</v>
      </c>
      <c r="C69" s="52">
        <v>1</v>
      </c>
      <c r="D69" s="52">
        <v>2</v>
      </c>
      <c r="E69" s="52">
        <v>3</v>
      </c>
      <c r="F69" s="52">
        <v>4</v>
      </c>
      <c r="G69" s="52">
        <v>5</v>
      </c>
      <c r="H69" s="52">
        <v>6</v>
      </c>
      <c r="I69" s="52">
        <v>7</v>
      </c>
      <c r="J69" s="52">
        <v>8</v>
      </c>
      <c r="K69" s="52">
        <v>9</v>
      </c>
      <c r="L69" s="52">
        <v>10</v>
      </c>
      <c r="M69" s="52">
        <v>11</v>
      </c>
      <c r="N69" s="62">
        <v>12</v>
      </c>
      <c r="O69" s="44"/>
      <c r="W69" s="34"/>
      <c r="X69" s="34"/>
      <c r="Y69" s="24"/>
      <c r="Z69" s="24"/>
      <c r="AA69" s="24"/>
      <c r="AB69" s="24"/>
      <c r="AC69" s="158"/>
      <c r="AD69" s="97"/>
      <c r="AE69" s="97"/>
      <c r="AF69" s="97"/>
      <c r="AG69" s="97"/>
      <c r="AH69" s="97"/>
      <c r="AI69" s="97"/>
      <c r="AJ69" s="97"/>
      <c r="AK69" s="97"/>
      <c r="AL69" s="97"/>
      <c r="AM69" s="97"/>
      <c r="AN69" s="97"/>
      <c r="AO69" s="97"/>
      <c r="AP69" s="97"/>
      <c r="AQ69" s="24"/>
      <c r="AR69" s="24"/>
      <c r="AS69" s="24"/>
      <c r="AT69" s="24"/>
      <c r="AU69" s="24"/>
      <c r="AV69" s="24"/>
      <c r="AW69" s="24"/>
      <c r="AX69" s="24"/>
      <c r="AY69" s="24"/>
      <c r="AZ69" s="24"/>
      <c r="BA69" s="24"/>
    </row>
    <row r="70" spans="1:53">
      <c r="A70" s="61" t="s">
        <v>88</v>
      </c>
      <c r="B70" s="162"/>
      <c r="C70" s="52"/>
      <c r="D70" s="52"/>
      <c r="E70" s="52"/>
      <c r="F70" s="52"/>
      <c r="G70" s="52"/>
      <c r="H70" s="52"/>
      <c r="I70" s="52"/>
      <c r="J70" s="52"/>
      <c r="K70" s="52"/>
      <c r="L70" s="52"/>
      <c r="M70" s="52"/>
      <c r="N70" s="62"/>
      <c r="O70" s="44"/>
      <c r="W70" s="34"/>
      <c r="X70" s="34"/>
      <c r="Y70" s="34"/>
      <c r="Z70" s="34"/>
      <c r="AA70" s="34"/>
      <c r="AB70" s="34"/>
      <c r="AC70" s="128"/>
      <c r="AD70" s="97"/>
      <c r="AE70" s="97"/>
      <c r="AF70" s="97"/>
      <c r="AG70" s="97"/>
      <c r="AH70" s="97"/>
      <c r="AI70" s="97"/>
      <c r="AJ70" s="97"/>
      <c r="AK70" s="97"/>
      <c r="AL70" s="97"/>
      <c r="AM70" s="97"/>
      <c r="AN70" s="97"/>
      <c r="AO70" s="97"/>
      <c r="AP70" s="97"/>
      <c r="AQ70" s="34"/>
    </row>
    <row r="71" spans="1:53">
      <c r="A71" s="61">
        <v>0</v>
      </c>
      <c r="B71" s="63">
        <f>0</f>
        <v>0</v>
      </c>
      <c r="C71" s="63">
        <f t="shared" ref="C71:N72" si="31">$B$29*$B$28</f>
        <v>-0.49999999999999967</v>
      </c>
      <c r="D71" s="63">
        <f t="shared" si="31"/>
        <v>-0.49999999999999967</v>
      </c>
      <c r="E71" s="63">
        <f t="shared" si="31"/>
        <v>-0.49999999999999967</v>
      </c>
      <c r="F71" s="63">
        <f t="shared" si="31"/>
        <v>-0.49999999999999967</v>
      </c>
      <c r="G71" s="63">
        <f t="shared" si="31"/>
        <v>-0.49999999999999967</v>
      </c>
      <c r="H71" s="63">
        <f t="shared" si="31"/>
        <v>-0.49999999999999967</v>
      </c>
      <c r="I71" s="63">
        <f t="shared" si="31"/>
        <v>-0.49999999999999967</v>
      </c>
      <c r="J71" s="63">
        <f t="shared" si="31"/>
        <v>-0.49999999999999967</v>
      </c>
      <c r="K71" s="63">
        <f t="shared" si="31"/>
        <v>-0.49999999999999967</v>
      </c>
      <c r="L71" s="63">
        <f t="shared" si="31"/>
        <v>-0.49999999999999967</v>
      </c>
      <c r="M71" s="63">
        <f t="shared" si="31"/>
        <v>-0.49999999999999967</v>
      </c>
      <c r="N71" s="64">
        <f t="shared" si="31"/>
        <v>-0.49999999999999967</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c r="A72" s="61">
        <f t="shared" ref="A72:A83" si="32">1+A71</f>
        <v>1</v>
      </c>
      <c r="B72" s="63"/>
      <c r="C72" s="63">
        <f t="shared" si="31"/>
        <v>-0.49999999999999967</v>
      </c>
      <c r="D72" s="63">
        <f t="shared" si="31"/>
        <v>-0.49999999999999967</v>
      </c>
      <c r="E72" s="63">
        <f t="shared" si="31"/>
        <v>-0.49999999999999967</v>
      </c>
      <c r="F72" s="63">
        <f t="shared" si="31"/>
        <v>-0.49999999999999967</v>
      </c>
      <c r="G72" s="63">
        <f t="shared" si="31"/>
        <v>-0.49999999999999967</v>
      </c>
      <c r="H72" s="63">
        <f t="shared" si="31"/>
        <v>-0.49999999999999967</v>
      </c>
      <c r="I72" s="63">
        <f t="shared" si="31"/>
        <v>-0.49999999999999967</v>
      </c>
      <c r="J72" s="63">
        <f t="shared" si="31"/>
        <v>-0.49999999999999967</v>
      </c>
      <c r="K72" s="63">
        <f t="shared" si="31"/>
        <v>-0.49999999999999967</v>
      </c>
      <c r="L72" s="63">
        <f t="shared" si="31"/>
        <v>-0.49999999999999967</v>
      </c>
      <c r="M72" s="63">
        <f t="shared" si="31"/>
        <v>-0.49999999999999967</v>
      </c>
      <c r="N72" s="64">
        <f t="shared" si="31"/>
        <v>-0.49999999999999967</v>
      </c>
      <c r="O72" s="65"/>
      <c r="P72" s="66"/>
      <c r="W72" s="34"/>
      <c r="X72" s="34"/>
      <c r="Y72" s="34"/>
      <c r="Z72" s="34"/>
      <c r="AA72" s="34"/>
      <c r="AB72" s="34"/>
      <c r="AC72" s="128"/>
      <c r="AD72" s="97"/>
      <c r="AE72" s="97"/>
      <c r="AF72" s="97"/>
      <c r="AG72" s="97"/>
      <c r="AH72" s="97"/>
      <c r="AI72" s="97"/>
      <c r="AJ72" s="97"/>
      <c r="AK72" s="97"/>
      <c r="AL72" s="97"/>
      <c r="AM72" s="97"/>
      <c r="AN72" s="97"/>
      <c r="AO72" s="97"/>
      <c r="AP72" s="97"/>
      <c r="AQ72" s="34"/>
    </row>
    <row r="73" spans="1:53">
      <c r="A73" s="61">
        <f t="shared" si="32"/>
        <v>2</v>
      </c>
      <c r="B73" s="63"/>
      <c r="C73" s="63"/>
      <c r="D73" s="63">
        <f t="shared" ref="D73:N73" si="33">$B$29*$B$28</f>
        <v>-0.49999999999999967</v>
      </c>
      <c r="E73" s="63">
        <f t="shared" si="33"/>
        <v>-0.49999999999999967</v>
      </c>
      <c r="F73" s="63">
        <f t="shared" si="33"/>
        <v>-0.49999999999999967</v>
      </c>
      <c r="G73" s="63">
        <f t="shared" si="33"/>
        <v>-0.49999999999999967</v>
      </c>
      <c r="H73" s="63">
        <f t="shared" si="33"/>
        <v>-0.49999999999999967</v>
      </c>
      <c r="I73" s="63">
        <f t="shared" si="33"/>
        <v>-0.49999999999999967</v>
      </c>
      <c r="J73" s="63">
        <f t="shared" si="33"/>
        <v>-0.49999999999999967</v>
      </c>
      <c r="K73" s="63">
        <f t="shared" si="33"/>
        <v>-0.49999999999999967</v>
      </c>
      <c r="L73" s="63">
        <f t="shared" si="33"/>
        <v>-0.49999999999999967</v>
      </c>
      <c r="M73" s="63">
        <f t="shared" si="33"/>
        <v>-0.49999999999999967</v>
      </c>
      <c r="N73" s="64">
        <f t="shared" si="33"/>
        <v>-0.49999999999999967</v>
      </c>
      <c r="O73" s="65"/>
      <c r="P73" s="66"/>
      <c r="AC73" s="72"/>
      <c r="AD73" s="97"/>
      <c r="AE73" s="97"/>
      <c r="AF73" s="97"/>
      <c r="AG73" s="97"/>
      <c r="AH73" s="97"/>
      <c r="AI73" s="97"/>
      <c r="AJ73" s="97"/>
      <c r="AK73" s="97"/>
      <c r="AL73" s="97"/>
      <c r="AM73" s="97"/>
      <c r="AN73" s="97"/>
      <c r="AO73" s="97"/>
      <c r="AP73" s="97"/>
    </row>
    <row r="74" spans="1:53">
      <c r="A74" s="61">
        <f t="shared" si="32"/>
        <v>3</v>
      </c>
      <c r="B74" s="63"/>
      <c r="C74" s="63"/>
      <c r="D74" s="63"/>
      <c r="E74" s="63">
        <f t="shared" ref="E74:N74" si="34">$B$29*$B$28</f>
        <v>-0.49999999999999967</v>
      </c>
      <c r="F74" s="63">
        <f t="shared" si="34"/>
        <v>-0.49999999999999967</v>
      </c>
      <c r="G74" s="63">
        <f t="shared" si="34"/>
        <v>-0.49999999999999967</v>
      </c>
      <c r="H74" s="63">
        <f t="shared" si="34"/>
        <v>-0.49999999999999967</v>
      </c>
      <c r="I74" s="63">
        <f t="shared" si="34"/>
        <v>-0.49999999999999967</v>
      </c>
      <c r="J74" s="63">
        <f t="shared" si="34"/>
        <v>-0.49999999999999967</v>
      </c>
      <c r="K74" s="63">
        <f t="shared" si="34"/>
        <v>-0.49999999999999967</v>
      </c>
      <c r="L74" s="63">
        <f t="shared" si="34"/>
        <v>-0.49999999999999967</v>
      </c>
      <c r="M74" s="63">
        <f t="shared" si="34"/>
        <v>-0.49999999999999967</v>
      </c>
      <c r="N74" s="64">
        <f t="shared" si="34"/>
        <v>-0.49999999999999967</v>
      </c>
      <c r="O74" s="65"/>
      <c r="P74" s="66"/>
      <c r="AC74" s="72"/>
      <c r="AD74" s="97"/>
      <c r="AE74" s="97"/>
      <c r="AF74" s="97"/>
      <c r="AG74" s="97"/>
      <c r="AH74" s="97"/>
      <c r="AI74" s="97"/>
      <c r="AJ74" s="97"/>
      <c r="AK74" s="97"/>
      <c r="AL74" s="97"/>
      <c r="AM74" s="97"/>
      <c r="AN74" s="97"/>
      <c r="AO74" s="97"/>
      <c r="AP74" s="97"/>
    </row>
    <row r="75" spans="1:53">
      <c r="A75" s="61">
        <f t="shared" si="32"/>
        <v>4</v>
      </c>
      <c r="B75" s="63"/>
      <c r="C75" s="63"/>
      <c r="D75" s="63"/>
      <c r="E75" s="63"/>
      <c r="F75" s="63">
        <f t="shared" ref="F75:N75" si="35">$B$29*$B$28</f>
        <v>-0.49999999999999967</v>
      </c>
      <c r="G75" s="63">
        <f t="shared" si="35"/>
        <v>-0.49999999999999967</v>
      </c>
      <c r="H75" s="63">
        <f t="shared" si="35"/>
        <v>-0.49999999999999967</v>
      </c>
      <c r="I75" s="63">
        <f t="shared" si="35"/>
        <v>-0.49999999999999967</v>
      </c>
      <c r="J75" s="63">
        <f t="shared" si="35"/>
        <v>-0.49999999999999967</v>
      </c>
      <c r="K75" s="63">
        <f t="shared" si="35"/>
        <v>-0.49999999999999967</v>
      </c>
      <c r="L75" s="63">
        <f t="shared" si="35"/>
        <v>-0.49999999999999967</v>
      </c>
      <c r="M75" s="63">
        <f t="shared" si="35"/>
        <v>-0.49999999999999967</v>
      </c>
      <c r="N75" s="64">
        <f t="shared" si="35"/>
        <v>-0.49999999999999967</v>
      </c>
      <c r="O75" s="65"/>
      <c r="P75" s="66"/>
      <c r="AC75" s="72"/>
      <c r="AD75" s="97"/>
      <c r="AE75" s="97"/>
      <c r="AF75" s="97"/>
      <c r="AG75" s="97"/>
      <c r="AH75" s="97"/>
      <c r="AI75" s="97"/>
      <c r="AJ75" s="97"/>
      <c r="AK75" s="97"/>
      <c r="AL75" s="97"/>
      <c r="AM75" s="97"/>
      <c r="AN75" s="97"/>
      <c r="AO75" s="97"/>
      <c r="AP75" s="97"/>
    </row>
    <row r="76" spans="1:53">
      <c r="A76" s="61">
        <f t="shared" si="32"/>
        <v>5</v>
      </c>
      <c r="B76" s="63"/>
      <c r="C76" s="63"/>
      <c r="D76" s="63"/>
      <c r="E76" s="63"/>
      <c r="F76" s="63"/>
      <c r="G76" s="63">
        <f t="shared" ref="G76:N76" si="36">$B$29*$B$28</f>
        <v>-0.49999999999999967</v>
      </c>
      <c r="H76" s="63">
        <f t="shared" si="36"/>
        <v>-0.49999999999999967</v>
      </c>
      <c r="I76" s="63">
        <f t="shared" si="36"/>
        <v>-0.49999999999999967</v>
      </c>
      <c r="J76" s="63">
        <f t="shared" si="36"/>
        <v>-0.49999999999999967</v>
      </c>
      <c r="K76" s="63">
        <f t="shared" si="36"/>
        <v>-0.49999999999999967</v>
      </c>
      <c r="L76" s="63">
        <f t="shared" si="36"/>
        <v>-0.49999999999999967</v>
      </c>
      <c r="M76" s="63">
        <f t="shared" si="36"/>
        <v>-0.49999999999999967</v>
      </c>
      <c r="N76" s="64">
        <f t="shared" si="36"/>
        <v>-0.49999999999999967</v>
      </c>
      <c r="O76" s="65"/>
      <c r="P76" s="66"/>
      <c r="AC76" s="72"/>
      <c r="AD76" s="97"/>
      <c r="AE76" s="97"/>
      <c r="AF76" s="97"/>
      <c r="AG76" s="97"/>
      <c r="AH76" s="97"/>
      <c r="AI76" s="97"/>
      <c r="AJ76" s="97"/>
      <c r="AK76" s="97"/>
      <c r="AL76" s="97"/>
      <c r="AM76" s="97"/>
      <c r="AN76" s="97"/>
      <c r="AO76" s="97"/>
      <c r="AP76" s="97"/>
    </row>
    <row r="77" spans="1:53">
      <c r="A77" s="61">
        <f t="shared" si="32"/>
        <v>6</v>
      </c>
      <c r="B77" s="63"/>
      <c r="C77" s="63"/>
      <c r="D77" s="63"/>
      <c r="E77" s="63"/>
      <c r="F77" s="63"/>
      <c r="G77" s="63"/>
      <c r="H77" s="63">
        <f t="shared" ref="H77:N77" si="37">$B$29*$B$28</f>
        <v>-0.49999999999999967</v>
      </c>
      <c r="I77" s="63">
        <f t="shared" si="37"/>
        <v>-0.49999999999999967</v>
      </c>
      <c r="J77" s="63">
        <f t="shared" si="37"/>
        <v>-0.49999999999999967</v>
      </c>
      <c r="K77" s="63">
        <f t="shared" si="37"/>
        <v>-0.49999999999999967</v>
      </c>
      <c r="L77" s="63">
        <f t="shared" si="37"/>
        <v>-0.49999999999999967</v>
      </c>
      <c r="M77" s="63">
        <f t="shared" si="37"/>
        <v>-0.49999999999999967</v>
      </c>
      <c r="N77" s="64">
        <f t="shared" si="37"/>
        <v>-0.49999999999999967</v>
      </c>
      <c r="O77" s="65"/>
      <c r="P77" s="66"/>
      <c r="AC77" s="72"/>
      <c r="AD77" s="97"/>
      <c r="AE77" s="97"/>
      <c r="AF77" s="97"/>
      <c r="AG77" s="97"/>
      <c r="AH77" s="97"/>
      <c r="AI77" s="97"/>
      <c r="AJ77" s="97"/>
      <c r="AK77" s="97"/>
      <c r="AL77" s="97"/>
      <c r="AM77" s="97"/>
      <c r="AN77" s="97"/>
      <c r="AO77" s="97"/>
      <c r="AP77" s="97"/>
    </row>
    <row r="78" spans="1:53">
      <c r="A78" s="61">
        <f t="shared" si="32"/>
        <v>7</v>
      </c>
      <c r="B78" s="63"/>
      <c r="C78" s="63"/>
      <c r="D78" s="63"/>
      <c r="E78" s="63"/>
      <c r="F78" s="63"/>
      <c r="G78" s="63"/>
      <c r="H78" s="63"/>
      <c r="I78" s="63">
        <f t="shared" ref="I78:N78" si="38">$B$29*$B$28</f>
        <v>-0.49999999999999967</v>
      </c>
      <c r="J78" s="63">
        <f t="shared" si="38"/>
        <v>-0.49999999999999967</v>
      </c>
      <c r="K78" s="63">
        <f t="shared" si="38"/>
        <v>-0.49999999999999967</v>
      </c>
      <c r="L78" s="63">
        <f t="shared" si="38"/>
        <v>-0.49999999999999967</v>
      </c>
      <c r="M78" s="63">
        <f t="shared" si="38"/>
        <v>-0.49999999999999967</v>
      </c>
      <c r="N78" s="64">
        <f t="shared" si="38"/>
        <v>-0.49999999999999967</v>
      </c>
      <c r="O78" s="65"/>
      <c r="P78" s="66"/>
      <c r="AC78" s="72"/>
      <c r="AD78" s="97"/>
      <c r="AE78" s="97"/>
      <c r="AF78" s="97"/>
      <c r="AG78" s="97"/>
      <c r="AH78" s="97"/>
      <c r="AI78" s="97"/>
      <c r="AJ78" s="97"/>
      <c r="AK78" s="97"/>
      <c r="AL78" s="97"/>
      <c r="AM78" s="97"/>
      <c r="AN78" s="97"/>
      <c r="AO78" s="97"/>
      <c r="AP78" s="97"/>
    </row>
    <row r="79" spans="1:53">
      <c r="A79" s="61">
        <f t="shared" si="32"/>
        <v>8</v>
      </c>
      <c r="B79" s="63"/>
      <c r="C79" s="63"/>
      <c r="D79" s="63"/>
      <c r="E79" s="63"/>
      <c r="F79" s="63"/>
      <c r="G79" s="63"/>
      <c r="H79" s="63"/>
      <c r="I79" s="63"/>
      <c r="J79" s="63">
        <f>$B$29*$B$28</f>
        <v>-0.49999999999999967</v>
      </c>
      <c r="K79" s="63">
        <f>$B$29*$B$28</f>
        <v>-0.49999999999999967</v>
      </c>
      <c r="L79" s="63">
        <f>$B$29*$B$28</f>
        <v>-0.49999999999999967</v>
      </c>
      <c r="M79" s="63">
        <f>$B$29*$B$28</f>
        <v>-0.49999999999999967</v>
      </c>
      <c r="N79" s="64">
        <f>$B$29*$B$28</f>
        <v>-0.49999999999999967</v>
      </c>
      <c r="O79" s="65"/>
      <c r="P79" s="66"/>
      <c r="AC79" s="72"/>
      <c r="AD79" s="97"/>
      <c r="AE79" s="97"/>
      <c r="AF79" s="97"/>
      <c r="AG79" s="97"/>
      <c r="AH79" s="97"/>
      <c r="AI79" s="97"/>
      <c r="AJ79" s="97"/>
      <c r="AK79" s="97"/>
      <c r="AL79" s="97"/>
      <c r="AM79" s="97"/>
      <c r="AN79" s="97"/>
      <c r="AO79" s="97"/>
      <c r="AP79" s="97"/>
    </row>
    <row r="80" spans="1:53">
      <c r="A80" s="61">
        <f t="shared" si="32"/>
        <v>9</v>
      </c>
      <c r="B80" s="63"/>
      <c r="C80" s="63"/>
      <c r="D80" s="63"/>
      <c r="E80" s="63"/>
      <c r="F80" s="63"/>
      <c r="G80" s="63"/>
      <c r="H80" s="63"/>
      <c r="I80" s="63"/>
      <c r="J80" s="63"/>
      <c r="K80" s="63">
        <f>$B$29*$B$28</f>
        <v>-0.49999999999999967</v>
      </c>
      <c r="L80" s="63">
        <f>$B$29*$B$28</f>
        <v>-0.49999999999999967</v>
      </c>
      <c r="M80" s="63">
        <f>$B$29*$B$28</f>
        <v>-0.49999999999999967</v>
      </c>
      <c r="N80" s="64">
        <f>$B$29*$B$28</f>
        <v>-0.49999999999999967</v>
      </c>
      <c r="O80" s="65"/>
      <c r="P80" s="66"/>
      <c r="AC80" s="72"/>
      <c r="AD80" s="97"/>
      <c r="AE80" s="97"/>
      <c r="AF80" s="97"/>
      <c r="AG80" s="97"/>
      <c r="AH80" s="97"/>
      <c r="AI80" s="97"/>
      <c r="AJ80" s="97"/>
      <c r="AK80" s="97"/>
      <c r="AL80" s="97"/>
      <c r="AM80" s="97"/>
      <c r="AN80" s="97"/>
      <c r="AO80" s="97"/>
      <c r="AP80" s="97"/>
    </row>
    <row r="81" spans="1:42">
      <c r="A81" s="61">
        <f t="shared" si="32"/>
        <v>10</v>
      </c>
      <c r="B81" s="63"/>
      <c r="C81" s="63"/>
      <c r="D81" s="63"/>
      <c r="E81" s="63"/>
      <c r="F81" s="63"/>
      <c r="G81" s="63"/>
      <c r="H81" s="63"/>
      <c r="I81" s="63"/>
      <c r="J81" s="63"/>
      <c r="K81" s="63"/>
      <c r="L81" s="63">
        <f>$B$29*$B$28</f>
        <v>-0.49999999999999967</v>
      </c>
      <c r="M81" s="63">
        <f>$B$29*$B$28</f>
        <v>-0.49999999999999967</v>
      </c>
      <c r="N81" s="64">
        <f>$B$29*$B$28</f>
        <v>-0.49999999999999967</v>
      </c>
      <c r="O81" s="65"/>
      <c r="P81" s="66"/>
      <c r="AC81" s="72"/>
      <c r="AD81" s="97"/>
      <c r="AE81" s="97"/>
      <c r="AF81" s="97"/>
      <c r="AG81" s="97"/>
      <c r="AH81" s="97"/>
      <c r="AI81" s="97"/>
      <c r="AJ81" s="97"/>
      <c r="AK81" s="97"/>
      <c r="AL81" s="97"/>
      <c r="AM81" s="97"/>
      <c r="AN81" s="97"/>
      <c r="AO81" s="97"/>
      <c r="AP81" s="97"/>
    </row>
    <row r="82" spans="1:42">
      <c r="A82" s="61">
        <f t="shared" si="32"/>
        <v>11</v>
      </c>
      <c r="B82" s="63"/>
      <c r="C82" s="63"/>
      <c r="D82" s="63"/>
      <c r="E82" s="63"/>
      <c r="F82" s="63"/>
      <c r="G82" s="63"/>
      <c r="H82" s="63"/>
      <c r="I82" s="63"/>
      <c r="J82" s="63"/>
      <c r="K82" s="63"/>
      <c r="L82" s="63"/>
      <c r="M82" s="63">
        <f>$B$29*$B$28</f>
        <v>-0.49999999999999967</v>
      </c>
      <c r="N82" s="64">
        <f>$B$29*$B$28</f>
        <v>-0.49999999999999967</v>
      </c>
      <c r="O82" s="65"/>
      <c r="P82" s="66"/>
      <c r="AC82" s="72"/>
    </row>
    <row r="83" spans="1:42">
      <c r="A83" s="68">
        <f t="shared" si="32"/>
        <v>12</v>
      </c>
      <c r="B83" s="69"/>
      <c r="C83" s="69"/>
      <c r="D83" s="69"/>
      <c r="E83" s="69"/>
      <c r="F83" s="69"/>
      <c r="G83" s="69"/>
      <c r="H83" s="69"/>
      <c r="I83" s="69"/>
      <c r="J83" s="69"/>
      <c r="K83" s="69"/>
      <c r="L83" s="69"/>
      <c r="M83" s="69"/>
      <c r="N83" s="71">
        <f>$B$29*$B$28</f>
        <v>-0.49999999999999967</v>
      </c>
      <c r="O83" s="65"/>
      <c r="P83" s="66"/>
    </row>
    <row r="84" spans="1:42">
      <c r="A84" s="72"/>
      <c r="B84" s="65"/>
      <c r="C84" s="65"/>
      <c r="D84" s="65"/>
      <c r="E84" s="65"/>
      <c r="F84" s="65"/>
      <c r="G84" s="65"/>
      <c r="H84" s="65"/>
      <c r="I84" s="65"/>
      <c r="J84" s="65"/>
      <c r="K84" s="65"/>
      <c r="L84" s="65"/>
      <c r="M84" s="65"/>
      <c r="N84" s="65"/>
      <c r="O84" s="65"/>
      <c r="P84" s="66"/>
    </row>
    <row r="85" spans="1:42">
      <c r="B85" s="138"/>
      <c r="C85" s="138"/>
      <c r="D85" s="138"/>
      <c r="E85" s="138"/>
      <c r="F85" s="138"/>
      <c r="G85" s="81"/>
      <c r="H85" s="81"/>
      <c r="I85" s="81"/>
      <c r="J85" s="81"/>
      <c r="K85" s="81"/>
      <c r="L85" s="81"/>
      <c r="M85" s="81"/>
      <c r="N85" s="81"/>
      <c r="O85" s="81"/>
      <c r="P85" s="66"/>
    </row>
    <row r="86" spans="1:42">
      <c r="A86" s="90" t="s">
        <v>95</v>
      </c>
      <c r="B86" s="48"/>
      <c r="C86" s="49"/>
      <c r="D86" s="49"/>
      <c r="E86" s="49"/>
      <c r="F86" s="49"/>
      <c r="G86" s="49"/>
      <c r="H86" s="49"/>
      <c r="I86" s="49"/>
      <c r="J86" s="49"/>
      <c r="K86" s="49"/>
      <c r="L86" s="49"/>
      <c r="M86" s="49"/>
      <c r="N86" s="50"/>
      <c r="O86" s="44"/>
    </row>
    <row r="87" spans="1:42">
      <c r="A87" s="163"/>
      <c r="B87" s="52" t="s">
        <v>96</v>
      </c>
      <c r="C87" s="53"/>
      <c r="D87" s="53"/>
      <c r="E87" s="53"/>
      <c r="F87" s="53"/>
      <c r="G87" s="53"/>
      <c r="H87" s="53"/>
      <c r="I87" s="53"/>
      <c r="J87" s="53"/>
      <c r="K87" s="53"/>
      <c r="L87" s="53"/>
      <c r="M87" s="53"/>
      <c r="N87" s="54"/>
      <c r="O87" s="44"/>
    </row>
    <row r="88" spans="1:42">
      <c r="A88" s="55" t="s">
        <v>86</v>
      </c>
      <c r="B88" s="52">
        <v>0</v>
      </c>
      <c r="C88" s="52">
        <v>1</v>
      </c>
      <c r="D88" s="52">
        <v>2</v>
      </c>
      <c r="E88" s="52">
        <v>3</v>
      </c>
      <c r="F88" s="52">
        <v>4</v>
      </c>
      <c r="G88" s="52">
        <v>5</v>
      </c>
      <c r="H88" s="52">
        <v>6</v>
      </c>
      <c r="I88" s="52">
        <v>7</v>
      </c>
      <c r="J88" s="52">
        <v>8</v>
      </c>
      <c r="K88" s="52">
        <v>9</v>
      </c>
      <c r="L88" s="52">
        <v>10</v>
      </c>
      <c r="M88" s="52">
        <v>11</v>
      </c>
      <c r="N88" s="62">
        <v>12</v>
      </c>
      <c r="O88" s="44"/>
    </row>
    <row r="89" spans="1:42">
      <c r="A89" s="61" t="s">
        <v>88</v>
      </c>
      <c r="B89" s="162"/>
      <c r="C89" s="52"/>
      <c r="D89" s="52"/>
      <c r="E89" s="52"/>
      <c r="F89" s="52"/>
      <c r="G89" s="52"/>
      <c r="H89" s="52"/>
      <c r="I89" s="52"/>
      <c r="J89" s="52"/>
      <c r="K89" s="52"/>
      <c r="L89" s="52"/>
      <c r="M89" s="52"/>
      <c r="N89" s="62"/>
      <c r="O89" s="44"/>
    </row>
    <row r="90" spans="1:42">
      <c r="A90" s="61">
        <v>0</v>
      </c>
      <c r="B90" s="63">
        <f t="shared" ref="B90:M90" si="39">(1/(1+B$35))*((C$48+B$40*C90+(1-B$40)*C91)-$B$28*(B$36-B$35))</f>
        <v>-1.7631333393550872E-15</v>
      </c>
      <c r="C90" s="63">
        <f t="shared" si="39"/>
        <v>-1.7631333393550872E-15</v>
      </c>
      <c r="D90" s="63">
        <f t="shared" si="39"/>
        <v>-1.7631333393550872E-15</v>
      </c>
      <c r="E90" s="63">
        <f t="shared" si="39"/>
        <v>-1.7631333393550872E-15</v>
      </c>
      <c r="F90" s="63">
        <f t="shared" si="39"/>
        <v>-1.7631333393550872E-15</v>
      </c>
      <c r="G90" s="63">
        <f t="shared" si="39"/>
        <v>-1.5427416719357014E-15</v>
      </c>
      <c r="H90" s="63">
        <f t="shared" si="39"/>
        <v>-1.3223500045163153E-15</v>
      </c>
      <c r="I90" s="63">
        <f t="shared" si="39"/>
        <v>-1.1019583370969295E-15</v>
      </c>
      <c r="J90" s="63">
        <f t="shared" si="39"/>
        <v>-8.8156666967754359E-16</v>
      </c>
      <c r="K90" s="63">
        <f t="shared" si="39"/>
        <v>-6.6117500225815767E-16</v>
      </c>
      <c r="L90" s="63">
        <f t="shared" si="39"/>
        <v>-4.407833348387718E-16</v>
      </c>
      <c r="M90" s="63">
        <f t="shared" si="39"/>
        <v>-2.203916674193859E-16</v>
      </c>
      <c r="N90" s="64">
        <f>0</f>
        <v>0</v>
      </c>
      <c r="O90" s="65"/>
      <c r="P90" s="66"/>
    </row>
    <row r="91" spans="1:42">
      <c r="A91" s="61">
        <f t="shared" ref="A91:A102" si="40">1+A90</f>
        <v>1</v>
      </c>
      <c r="B91" s="63"/>
      <c r="C91" s="63">
        <f t="shared" ref="C91:M91" si="41">(1/(1+C$35))*((D$48+C$40*D91+(1-C$40)*D92)-$B$28*(C$36-C$35))</f>
        <v>-1.7631333393550872E-15</v>
      </c>
      <c r="D91" s="63">
        <f t="shared" si="41"/>
        <v>-1.7631333393550872E-15</v>
      </c>
      <c r="E91" s="63">
        <f t="shared" si="41"/>
        <v>-1.7631333393550872E-15</v>
      </c>
      <c r="F91" s="63">
        <f t="shared" si="41"/>
        <v>-1.7631333393550872E-15</v>
      </c>
      <c r="G91" s="63">
        <f t="shared" si="41"/>
        <v>-1.5427416719357014E-15</v>
      </c>
      <c r="H91" s="63">
        <f t="shared" si="41"/>
        <v>-1.3223500045163153E-15</v>
      </c>
      <c r="I91" s="63">
        <f t="shared" si="41"/>
        <v>-1.1019583370969295E-15</v>
      </c>
      <c r="J91" s="63">
        <f t="shared" si="41"/>
        <v>-8.8156666967754359E-16</v>
      </c>
      <c r="K91" s="63">
        <f t="shared" si="41"/>
        <v>-6.6117500225815767E-16</v>
      </c>
      <c r="L91" s="63">
        <f t="shared" si="41"/>
        <v>-4.407833348387718E-16</v>
      </c>
      <c r="M91" s="63">
        <f t="shared" si="41"/>
        <v>-2.203916674193859E-16</v>
      </c>
      <c r="N91" s="64">
        <f>0</f>
        <v>0</v>
      </c>
      <c r="O91" s="65"/>
      <c r="P91" s="66"/>
    </row>
    <row r="92" spans="1:42">
      <c r="A92" s="61">
        <f t="shared" si="40"/>
        <v>2</v>
      </c>
      <c r="B92" s="63"/>
      <c r="C92" s="63"/>
      <c r="D92" s="63">
        <f t="shared" ref="D92:M92" si="42">(1/(1+D$35))*((E$48+D$40*E92+(1-D$40)*E93)-$B$28*(D$36-D$35))</f>
        <v>-1.7631333393550872E-15</v>
      </c>
      <c r="E92" s="63">
        <f t="shared" si="42"/>
        <v>-1.7631333393550872E-15</v>
      </c>
      <c r="F92" s="63">
        <f t="shared" si="42"/>
        <v>-1.7631333393550872E-15</v>
      </c>
      <c r="G92" s="63">
        <f t="shared" si="42"/>
        <v>-1.5427416719357014E-15</v>
      </c>
      <c r="H92" s="63">
        <f t="shared" si="42"/>
        <v>-1.3223500045163153E-15</v>
      </c>
      <c r="I92" s="63">
        <f t="shared" si="42"/>
        <v>-1.1019583370969295E-15</v>
      </c>
      <c r="J92" s="63">
        <f t="shared" si="42"/>
        <v>-8.8156666967754359E-16</v>
      </c>
      <c r="K92" s="63">
        <f t="shared" si="42"/>
        <v>-6.6117500225815767E-16</v>
      </c>
      <c r="L92" s="63">
        <f t="shared" si="42"/>
        <v>-4.407833348387718E-16</v>
      </c>
      <c r="M92" s="63">
        <f t="shared" si="42"/>
        <v>-2.203916674193859E-16</v>
      </c>
      <c r="N92" s="64">
        <f>0</f>
        <v>0</v>
      </c>
      <c r="O92" s="65"/>
      <c r="P92" s="66"/>
    </row>
    <row r="93" spans="1:42">
      <c r="A93" s="61">
        <f t="shared" si="40"/>
        <v>3</v>
      </c>
      <c r="B93" s="63"/>
      <c r="C93" s="63"/>
      <c r="D93" s="63"/>
      <c r="E93" s="63">
        <f t="shared" ref="E93:M93" si="43">(1/(1+E$35))*((F$48+E$40*F93+(1-E$40)*F94)-$B$28*(E$36-E$35))</f>
        <v>-1.7631333393550872E-15</v>
      </c>
      <c r="F93" s="63">
        <f t="shared" si="43"/>
        <v>-1.7631333393550872E-15</v>
      </c>
      <c r="G93" s="63">
        <f t="shared" si="43"/>
        <v>-1.5427416719357014E-15</v>
      </c>
      <c r="H93" s="63">
        <f t="shared" si="43"/>
        <v>-1.3223500045163153E-15</v>
      </c>
      <c r="I93" s="63">
        <f t="shared" si="43"/>
        <v>-1.1019583370969295E-15</v>
      </c>
      <c r="J93" s="63">
        <f t="shared" si="43"/>
        <v>-8.8156666967754359E-16</v>
      </c>
      <c r="K93" s="63">
        <f t="shared" si="43"/>
        <v>-6.6117500225815767E-16</v>
      </c>
      <c r="L93" s="63">
        <f t="shared" si="43"/>
        <v>-4.407833348387718E-16</v>
      </c>
      <c r="M93" s="63">
        <f t="shared" si="43"/>
        <v>-2.203916674193859E-16</v>
      </c>
      <c r="N93" s="64">
        <f>0</f>
        <v>0</v>
      </c>
      <c r="O93" s="65"/>
      <c r="P93" s="66"/>
    </row>
    <row r="94" spans="1:42">
      <c r="A94" s="61">
        <f t="shared" si="40"/>
        <v>4</v>
      </c>
      <c r="B94" s="63"/>
      <c r="C94" s="63"/>
      <c r="D94" s="63"/>
      <c r="E94" s="63"/>
      <c r="F94" s="63">
        <f t="shared" ref="F94:M94" si="44">(1/(1+F$35))*((G$48+F$40*G94+(1-F$40)*G95)-$B$28*(F$36-F$35))</f>
        <v>-1.7631333393550872E-15</v>
      </c>
      <c r="G94" s="63">
        <f t="shared" si="44"/>
        <v>-1.5427416719357014E-15</v>
      </c>
      <c r="H94" s="63">
        <f t="shared" si="44"/>
        <v>-1.3223500045163153E-15</v>
      </c>
      <c r="I94" s="63">
        <f t="shared" si="44"/>
        <v>-1.1019583370969295E-15</v>
      </c>
      <c r="J94" s="63">
        <f t="shared" si="44"/>
        <v>-8.8156666967754359E-16</v>
      </c>
      <c r="K94" s="63">
        <f t="shared" si="44"/>
        <v>-6.6117500225815767E-16</v>
      </c>
      <c r="L94" s="63">
        <f t="shared" si="44"/>
        <v>-4.407833348387718E-16</v>
      </c>
      <c r="M94" s="63">
        <f t="shared" si="44"/>
        <v>-2.203916674193859E-16</v>
      </c>
      <c r="N94" s="64">
        <f>0</f>
        <v>0</v>
      </c>
      <c r="O94" s="65"/>
      <c r="P94" s="66"/>
    </row>
    <row r="95" spans="1:42">
      <c r="A95" s="61">
        <f t="shared" si="40"/>
        <v>5</v>
      </c>
      <c r="B95" s="63"/>
      <c r="C95" s="63"/>
      <c r="D95" s="63"/>
      <c r="E95" s="63"/>
      <c r="F95" s="63"/>
      <c r="G95" s="63">
        <f t="shared" ref="G95:M95" si="45">(1/(1+G$35))*((H$48+G$40*H95+(1-G$40)*H96)-$B$28*(G$36-G$35))</f>
        <v>-1.5427416719357014E-15</v>
      </c>
      <c r="H95" s="63">
        <f t="shared" si="45"/>
        <v>-1.3223500045163153E-15</v>
      </c>
      <c r="I95" s="63">
        <f t="shared" si="45"/>
        <v>-1.1019583370969295E-15</v>
      </c>
      <c r="J95" s="63">
        <f t="shared" si="45"/>
        <v>-8.8156666967754359E-16</v>
      </c>
      <c r="K95" s="63">
        <f t="shared" si="45"/>
        <v>-6.6117500225815767E-16</v>
      </c>
      <c r="L95" s="63">
        <f t="shared" si="45"/>
        <v>-4.407833348387718E-16</v>
      </c>
      <c r="M95" s="63">
        <f t="shared" si="45"/>
        <v>-2.203916674193859E-16</v>
      </c>
      <c r="N95" s="64">
        <f>0</f>
        <v>0</v>
      </c>
      <c r="O95" s="65"/>
      <c r="P95" s="66"/>
    </row>
    <row r="96" spans="1:42">
      <c r="A96" s="61">
        <f t="shared" si="40"/>
        <v>6</v>
      </c>
      <c r="B96" s="63"/>
      <c r="C96" s="63"/>
      <c r="D96" s="63"/>
      <c r="E96" s="63"/>
      <c r="F96" s="63"/>
      <c r="G96" s="63"/>
      <c r="H96" s="63">
        <f t="shared" ref="H96:M96" si="46">(1/(1+H$35))*((I$48+H$40*I96+(1-H$40)*I97)-$B$28*(H$36-H$35))</f>
        <v>-1.3223500045163153E-15</v>
      </c>
      <c r="I96" s="63">
        <f t="shared" si="46"/>
        <v>-1.1019583370969295E-15</v>
      </c>
      <c r="J96" s="63">
        <f t="shared" si="46"/>
        <v>-8.8156666967754359E-16</v>
      </c>
      <c r="K96" s="63">
        <f t="shared" si="46"/>
        <v>-6.6117500225815767E-16</v>
      </c>
      <c r="L96" s="63">
        <f t="shared" si="46"/>
        <v>-4.407833348387718E-16</v>
      </c>
      <c r="M96" s="63">
        <f t="shared" si="46"/>
        <v>-2.203916674193859E-16</v>
      </c>
      <c r="N96" s="64">
        <f>0</f>
        <v>0</v>
      </c>
      <c r="O96" s="65"/>
      <c r="P96" s="66"/>
    </row>
    <row r="97" spans="1:16">
      <c r="A97" s="61">
        <f t="shared" si="40"/>
        <v>7</v>
      </c>
      <c r="B97" s="63"/>
      <c r="C97" s="63"/>
      <c r="D97" s="63"/>
      <c r="E97" s="63"/>
      <c r="F97" s="63"/>
      <c r="G97" s="63"/>
      <c r="H97" s="63"/>
      <c r="I97" s="63">
        <f>(1/(1+I$35))*((J$48+I$40*J97+(1-I$40)*J98)-$B$28*(I$36-I$35))</f>
        <v>-1.1019583370969295E-15</v>
      </c>
      <c r="J97" s="63">
        <f>(1/(1+J$35))*((K$48+J$40*K97+(1-J$40)*K98)-$B$28*(J$36-J$35))</f>
        <v>-8.8156666967754359E-16</v>
      </c>
      <c r="K97" s="63">
        <f>(1/(1+K$35))*((L$48+K$40*L97+(1-K$40)*L98)-$B$28*(K$36-K$35))</f>
        <v>-6.6117500225815767E-16</v>
      </c>
      <c r="L97" s="63">
        <f>(1/(1+L$35))*((M$48+L$40*M97+(1-L$40)*M98)-$B$28*(L$36-L$35))</f>
        <v>-4.407833348387718E-16</v>
      </c>
      <c r="M97" s="63">
        <f>(1/(1+M$35))*((N$48+M$40*N97+(1-M$40)*N98)-$B$28*(M$36-M$35))</f>
        <v>-2.203916674193859E-16</v>
      </c>
      <c r="N97" s="64">
        <f>0</f>
        <v>0</v>
      </c>
      <c r="O97" s="65"/>
      <c r="P97" s="66"/>
    </row>
    <row r="98" spans="1:16">
      <c r="A98" s="61">
        <f t="shared" si="40"/>
        <v>8</v>
      </c>
      <c r="B98" s="63"/>
      <c r="C98" s="63"/>
      <c r="D98" s="63"/>
      <c r="E98" s="63"/>
      <c r="F98" s="63"/>
      <c r="G98" s="63"/>
      <c r="H98" s="63"/>
      <c r="I98" s="63"/>
      <c r="J98" s="63">
        <f>(1/(1+J$35))*((K$48+J$40*K98+(1-J$40)*K99)-$B$28*(J$36-J$35))</f>
        <v>-8.8156666967754359E-16</v>
      </c>
      <c r="K98" s="63">
        <f>(1/(1+K$35))*((L$48+K$40*L98+(1-K$40)*L99)-$B$28*(K$36-K$35))</f>
        <v>-6.6117500225815767E-16</v>
      </c>
      <c r="L98" s="63">
        <f>(1/(1+L$35))*((M$48+L$40*M98+(1-L$40)*M99)-$B$28*(L$36-L$35))</f>
        <v>-4.407833348387718E-16</v>
      </c>
      <c r="M98" s="63">
        <f>(1/(1+M$35))*((N$48+M$40*N98+(1-M$40)*N99)-$B$28*(M$36-M$35))</f>
        <v>-2.203916674193859E-16</v>
      </c>
      <c r="N98" s="64">
        <f>0</f>
        <v>0</v>
      </c>
      <c r="O98" s="65"/>
      <c r="P98" s="66"/>
    </row>
    <row r="99" spans="1:16">
      <c r="A99" s="61">
        <f t="shared" si="40"/>
        <v>9</v>
      </c>
      <c r="B99" s="63"/>
      <c r="C99" s="63"/>
      <c r="D99" s="63"/>
      <c r="E99" s="63"/>
      <c r="F99" s="63"/>
      <c r="G99" s="63"/>
      <c r="H99" s="63"/>
      <c r="I99" s="63"/>
      <c r="J99" s="63"/>
      <c r="K99" s="63">
        <f>(1/(1+K$35))*((L$48+K$40*L99+(1-K$40)*L100)-$B$28*(K$36-K$35))</f>
        <v>-6.6117500225815767E-16</v>
      </c>
      <c r="L99" s="63">
        <f>(1/(1+L$35))*((M$48+L$40*M99+(1-L$40)*M100)-$B$28*(L$36-L$35))</f>
        <v>-4.407833348387718E-16</v>
      </c>
      <c r="M99" s="63">
        <f>(1/(1+M$35))*((N$48+M$40*N99+(1-M$40)*N100)-$B$28*(M$36-M$35))</f>
        <v>-2.203916674193859E-16</v>
      </c>
      <c r="N99" s="64">
        <f>0</f>
        <v>0</v>
      </c>
      <c r="O99" s="65"/>
      <c r="P99" s="66"/>
    </row>
    <row r="100" spans="1:16">
      <c r="A100" s="61">
        <f t="shared" si="40"/>
        <v>10</v>
      </c>
      <c r="B100" s="63"/>
      <c r="C100" s="63"/>
      <c r="D100" s="63"/>
      <c r="E100" s="63"/>
      <c r="F100" s="63"/>
      <c r="G100" s="63"/>
      <c r="H100" s="63"/>
      <c r="I100" s="63"/>
      <c r="J100" s="63"/>
      <c r="K100" s="63"/>
      <c r="L100" s="63">
        <f>(1/(1+L$35))*((M$48+L$40*M100+(1-L$40)*M101)-$B$28*(L$36-L$35))</f>
        <v>-4.407833348387718E-16</v>
      </c>
      <c r="M100" s="63">
        <f>(1/(1+M$35))*((N$48+M$40*N100+(1-M$40)*N101)-$B$28*(M$36-M$35))</f>
        <v>-2.203916674193859E-16</v>
      </c>
      <c r="N100" s="64">
        <f>0</f>
        <v>0</v>
      </c>
      <c r="O100" s="65"/>
      <c r="P100" s="66"/>
    </row>
    <row r="101" spans="1:16">
      <c r="A101" s="61">
        <f t="shared" si="40"/>
        <v>11</v>
      </c>
      <c r="B101" s="63"/>
      <c r="C101" s="63"/>
      <c r="D101" s="63"/>
      <c r="E101" s="63"/>
      <c r="F101" s="63"/>
      <c r="G101" s="63"/>
      <c r="H101" s="63"/>
      <c r="I101" s="63"/>
      <c r="J101" s="63"/>
      <c r="K101" s="63"/>
      <c r="L101" s="63"/>
      <c r="M101" s="63">
        <f>(1/(1+M$35))*((N$48+M$40*N101+(1-M$40)*N102)-$B$28*(M$36-M$35))</f>
        <v>-2.203916674193859E-16</v>
      </c>
      <c r="N101" s="64">
        <f>0</f>
        <v>0</v>
      </c>
      <c r="O101" s="65"/>
      <c r="P101" s="66"/>
    </row>
    <row r="102" spans="1:16">
      <c r="A102" s="68">
        <f t="shared" si="40"/>
        <v>12</v>
      </c>
      <c r="B102" s="69"/>
      <c r="C102" s="69"/>
      <c r="D102" s="69"/>
      <c r="E102" s="69"/>
      <c r="F102" s="69"/>
      <c r="G102" s="69"/>
      <c r="H102" s="69"/>
      <c r="I102" s="69"/>
      <c r="J102" s="69"/>
      <c r="K102" s="69"/>
      <c r="L102" s="69"/>
      <c r="M102" s="69"/>
      <c r="N102" s="71">
        <f>0</f>
        <v>0</v>
      </c>
      <c r="O102" s="65"/>
      <c r="P102" s="66"/>
    </row>
    <row r="103" spans="1:16">
      <c r="P103" s="66"/>
    </row>
    <row r="104" spans="1:16">
      <c r="A104" s="91"/>
    </row>
    <row r="105" spans="1:16">
      <c r="B105" s="44"/>
      <c r="C105" s="46"/>
      <c r="D105" s="46"/>
      <c r="E105" s="46"/>
      <c r="F105" s="46"/>
      <c r="G105" s="46"/>
      <c r="H105" s="46"/>
      <c r="I105" s="46"/>
      <c r="J105" s="46"/>
      <c r="K105" s="46"/>
      <c r="L105" s="46"/>
      <c r="M105" s="46"/>
      <c r="N105" s="47"/>
      <c r="O105" s="44"/>
    </row>
    <row r="106" spans="1:16">
      <c r="A106" s="79"/>
      <c r="B106" s="44"/>
      <c r="C106" s="44"/>
      <c r="D106" s="44"/>
      <c r="E106" s="44"/>
      <c r="F106" s="44"/>
      <c r="G106" s="44"/>
      <c r="H106" s="44"/>
      <c r="I106" s="44"/>
      <c r="J106" s="44"/>
      <c r="K106" s="44"/>
      <c r="L106" s="44"/>
      <c r="M106" s="44"/>
      <c r="N106" s="44"/>
      <c r="O106" s="44"/>
    </row>
    <row r="107" spans="1:16">
      <c r="A107" s="72"/>
      <c r="B107" s="80"/>
      <c r="C107" s="44"/>
      <c r="D107" s="44"/>
      <c r="E107" s="44"/>
      <c r="F107" s="44"/>
      <c r="G107" s="44"/>
      <c r="H107" s="44"/>
      <c r="I107" s="44"/>
      <c r="J107" s="44"/>
      <c r="K107" s="44"/>
      <c r="L107" s="44"/>
      <c r="M107" s="44"/>
      <c r="N107" s="44"/>
      <c r="O107" s="44"/>
    </row>
    <row r="108" spans="1:16">
      <c r="A108" s="72"/>
      <c r="B108" s="65"/>
      <c r="C108" s="44"/>
      <c r="D108" s="44"/>
      <c r="E108" s="44"/>
      <c r="F108" s="44"/>
      <c r="G108" s="44"/>
      <c r="H108" s="44"/>
      <c r="I108" s="44"/>
      <c r="J108" s="44"/>
      <c r="K108" s="44"/>
      <c r="L108" s="44"/>
      <c r="M108" s="44"/>
      <c r="N108" s="44"/>
      <c r="O108" s="44"/>
    </row>
    <row r="109" spans="1:16">
      <c r="A109" s="72"/>
      <c r="B109" s="65"/>
      <c r="C109" s="65"/>
      <c r="D109" s="65"/>
      <c r="E109" s="65"/>
      <c r="F109" s="65"/>
      <c r="G109" s="65"/>
      <c r="H109" s="65"/>
      <c r="I109" s="65"/>
      <c r="J109" s="65"/>
      <c r="K109" s="65"/>
      <c r="L109" s="65"/>
      <c r="M109" s="65"/>
      <c r="N109" s="65"/>
      <c r="O109" s="65"/>
      <c r="P109" s="66"/>
    </row>
    <row r="110" spans="1:16">
      <c r="A110" s="72"/>
      <c r="B110" s="65"/>
      <c r="C110" s="65"/>
      <c r="D110" s="65"/>
      <c r="E110" s="65"/>
      <c r="F110" s="65"/>
      <c r="G110" s="65"/>
      <c r="H110" s="65"/>
      <c r="I110" s="65"/>
      <c r="J110" s="65"/>
      <c r="K110" s="65"/>
      <c r="L110" s="65"/>
      <c r="M110" s="65"/>
      <c r="N110" s="65"/>
      <c r="O110" s="65"/>
      <c r="P110" s="66"/>
    </row>
    <row r="111" spans="1:16">
      <c r="A111" s="72"/>
      <c r="B111" s="65"/>
      <c r="C111" s="65"/>
      <c r="D111" s="65"/>
      <c r="E111" s="65"/>
      <c r="F111" s="65"/>
      <c r="G111" s="65"/>
      <c r="H111" s="65"/>
      <c r="I111" s="65"/>
      <c r="J111" s="65"/>
      <c r="K111" s="65"/>
      <c r="L111" s="65"/>
      <c r="M111" s="65"/>
      <c r="N111" s="65"/>
      <c r="O111" s="65"/>
      <c r="P111" s="66"/>
    </row>
    <row r="112" spans="1:16">
      <c r="A112" s="72"/>
      <c r="B112" s="65"/>
      <c r="C112" s="65"/>
      <c r="D112" s="65"/>
      <c r="E112" s="65"/>
      <c r="F112" s="65"/>
      <c r="G112" s="65"/>
      <c r="H112" s="65"/>
      <c r="I112" s="65"/>
      <c r="J112" s="65"/>
      <c r="K112" s="65"/>
      <c r="L112" s="65"/>
      <c r="M112" s="65"/>
      <c r="N112" s="65"/>
      <c r="O112" s="65"/>
      <c r="P112" s="66"/>
    </row>
    <row r="113" spans="1:16">
      <c r="A113" s="72"/>
      <c r="B113" s="65"/>
      <c r="C113" s="65"/>
      <c r="D113" s="65"/>
      <c r="E113" s="65"/>
      <c r="F113" s="65"/>
      <c r="G113" s="65"/>
      <c r="H113" s="65"/>
      <c r="I113" s="65"/>
      <c r="J113" s="65"/>
      <c r="K113" s="65"/>
      <c r="L113" s="65"/>
      <c r="M113" s="65"/>
      <c r="N113" s="65"/>
      <c r="O113" s="65"/>
      <c r="P113" s="66"/>
    </row>
    <row r="114" spans="1:16">
      <c r="A114" s="72"/>
      <c r="B114" s="65"/>
      <c r="C114" s="65"/>
      <c r="D114" s="65"/>
      <c r="E114" s="65"/>
      <c r="F114" s="65"/>
      <c r="G114" s="65"/>
      <c r="H114" s="65"/>
      <c r="I114" s="65"/>
      <c r="J114" s="65"/>
      <c r="K114" s="65"/>
      <c r="L114" s="65"/>
      <c r="M114" s="65"/>
      <c r="N114" s="65"/>
      <c r="O114" s="65"/>
      <c r="P114" s="66"/>
    </row>
    <row r="115" spans="1:16">
      <c r="A115" s="72"/>
      <c r="B115" s="65"/>
      <c r="C115" s="65"/>
      <c r="D115" s="65"/>
      <c r="E115" s="65"/>
      <c r="F115" s="65"/>
      <c r="G115" s="65"/>
      <c r="H115" s="65"/>
      <c r="I115" s="65"/>
      <c r="J115" s="65"/>
      <c r="K115" s="65"/>
      <c r="L115" s="65"/>
      <c r="M115" s="65"/>
      <c r="N115" s="65"/>
      <c r="O115" s="65"/>
      <c r="P115" s="66"/>
    </row>
    <row r="116" spans="1:16">
      <c r="A116" s="72"/>
      <c r="B116" s="65"/>
      <c r="C116" s="65"/>
      <c r="D116" s="65"/>
      <c r="E116" s="65"/>
      <c r="F116" s="65"/>
      <c r="G116" s="65"/>
      <c r="H116" s="65"/>
      <c r="I116" s="65"/>
      <c r="J116" s="65"/>
      <c r="K116" s="65"/>
      <c r="L116" s="65"/>
      <c r="M116" s="65"/>
      <c r="N116" s="65"/>
      <c r="O116" s="65"/>
      <c r="P116" s="66"/>
    </row>
    <row r="117" spans="1:16">
      <c r="A117" s="72"/>
      <c r="B117" s="65"/>
      <c r="C117" s="65"/>
      <c r="D117" s="65"/>
      <c r="E117" s="65"/>
      <c r="F117" s="65"/>
      <c r="G117" s="65"/>
      <c r="H117" s="65"/>
      <c r="I117" s="65"/>
      <c r="J117" s="65"/>
      <c r="K117" s="65"/>
      <c r="L117" s="65"/>
      <c r="M117" s="65"/>
      <c r="N117" s="65"/>
      <c r="O117" s="65"/>
      <c r="P117" s="66"/>
    </row>
    <row r="118" spans="1:16">
      <c r="A118" s="72"/>
      <c r="B118" s="65"/>
      <c r="C118" s="65"/>
      <c r="D118" s="65"/>
      <c r="E118" s="65"/>
      <c r="F118" s="65"/>
      <c r="G118" s="65"/>
      <c r="H118" s="65"/>
      <c r="I118" s="65"/>
      <c r="J118" s="65"/>
      <c r="K118" s="65"/>
      <c r="L118" s="65"/>
      <c r="M118" s="65"/>
      <c r="N118" s="65"/>
      <c r="O118" s="65"/>
      <c r="P118" s="66"/>
    </row>
    <row r="119" spans="1:16">
      <c r="A119" s="72"/>
      <c r="B119" s="65"/>
      <c r="C119" s="65"/>
      <c r="D119" s="65"/>
      <c r="E119" s="65"/>
      <c r="F119" s="65"/>
      <c r="G119" s="65"/>
      <c r="H119" s="65"/>
      <c r="I119" s="65"/>
      <c r="J119" s="65"/>
      <c r="K119" s="65"/>
      <c r="L119" s="65"/>
      <c r="M119" s="65"/>
      <c r="N119" s="65"/>
      <c r="O119" s="65"/>
      <c r="P119" s="66"/>
    </row>
    <row r="120" spans="1:16">
      <c r="A120" s="72"/>
      <c r="B120" s="65"/>
      <c r="C120" s="65"/>
      <c r="D120" s="65"/>
      <c r="E120" s="65"/>
      <c r="F120" s="65"/>
      <c r="G120" s="65"/>
      <c r="H120" s="65"/>
      <c r="I120" s="65"/>
      <c r="J120" s="65"/>
      <c r="K120" s="65"/>
      <c r="L120" s="65"/>
      <c r="M120" s="65"/>
      <c r="N120" s="65"/>
      <c r="O120" s="65"/>
      <c r="P120" s="66"/>
    </row>
    <row r="121" spans="1:16">
      <c r="A121" s="72"/>
      <c r="B121" s="65"/>
      <c r="C121" s="65"/>
      <c r="D121" s="65"/>
      <c r="E121" s="65"/>
      <c r="F121" s="65"/>
      <c r="G121" s="65"/>
      <c r="H121" s="65"/>
      <c r="I121" s="65"/>
      <c r="J121" s="65"/>
      <c r="K121" s="65"/>
      <c r="L121" s="65"/>
      <c r="M121" s="65"/>
      <c r="N121" s="65"/>
      <c r="O121" s="65"/>
      <c r="P121" s="66"/>
    </row>
    <row r="122" spans="1:16">
      <c r="A122" s="72"/>
      <c r="B122" s="65"/>
      <c r="C122" s="65"/>
      <c r="D122" s="65"/>
      <c r="E122" s="65"/>
      <c r="F122" s="65"/>
      <c r="G122" s="65"/>
      <c r="H122" s="65"/>
      <c r="I122" s="65"/>
      <c r="J122" s="65"/>
      <c r="K122" s="65"/>
      <c r="L122" s="65"/>
      <c r="M122" s="65"/>
      <c r="N122" s="65"/>
      <c r="O122" s="65"/>
      <c r="P122" s="66"/>
    </row>
    <row r="123" spans="1:16">
      <c r="P123" s="82"/>
    </row>
    <row r="124" spans="1:16">
      <c r="A124" s="78"/>
      <c r="B124" s="44"/>
      <c r="C124" s="44"/>
      <c r="D124" s="44"/>
      <c r="E124" s="44"/>
      <c r="F124" s="44"/>
      <c r="G124" s="44"/>
      <c r="H124" s="44"/>
      <c r="I124" s="44"/>
      <c r="J124" s="44"/>
      <c r="K124" s="44"/>
      <c r="L124" s="44"/>
      <c r="M124" s="44"/>
      <c r="N124" s="60"/>
      <c r="O124" s="60"/>
      <c r="P124" s="82"/>
    </row>
    <row r="125" spans="1:16">
      <c r="A125" s="79"/>
      <c r="B125" s="44"/>
      <c r="C125" s="44"/>
      <c r="D125" s="44"/>
      <c r="E125" s="44"/>
      <c r="F125" s="44"/>
      <c r="G125" s="44"/>
      <c r="H125" s="44"/>
      <c r="I125" s="44"/>
      <c r="J125" s="44"/>
      <c r="K125" s="44"/>
      <c r="L125" s="44"/>
      <c r="M125" s="44"/>
      <c r="N125" s="58"/>
      <c r="O125" s="44"/>
    </row>
    <row r="126" spans="1:16">
      <c r="A126" s="72"/>
      <c r="B126" s="44"/>
      <c r="C126" s="44"/>
      <c r="D126" s="44"/>
      <c r="E126" s="44"/>
      <c r="F126" s="44"/>
      <c r="G126" s="44"/>
      <c r="H126" s="44"/>
      <c r="I126" s="44"/>
      <c r="J126" s="44"/>
      <c r="K126" s="44"/>
      <c r="L126" s="44"/>
      <c r="M126" s="44"/>
      <c r="N126" s="44"/>
      <c r="O126" s="44"/>
    </row>
    <row r="127" spans="1:16">
      <c r="A127" s="72"/>
      <c r="B127" s="60"/>
      <c r="C127" s="60"/>
      <c r="D127" s="60"/>
      <c r="E127" s="60"/>
      <c r="F127" s="60"/>
      <c r="G127" s="60"/>
      <c r="H127" s="60"/>
      <c r="I127" s="60"/>
      <c r="J127" s="60"/>
      <c r="K127" s="60"/>
      <c r="L127" s="60"/>
      <c r="M127" s="60"/>
      <c r="N127" s="60"/>
      <c r="O127" s="60"/>
      <c r="P127" s="30"/>
    </row>
    <row r="128" spans="1:16">
      <c r="A128" s="72"/>
      <c r="B128" s="60"/>
      <c r="C128" s="60"/>
      <c r="D128" s="60"/>
      <c r="E128" s="60"/>
      <c r="F128" s="60"/>
      <c r="G128" s="60"/>
      <c r="H128" s="60"/>
      <c r="I128" s="60"/>
      <c r="J128" s="60"/>
      <c r="K128" s="60"/>
      <c r="L128" s="60"/>
      <c r="M128" s="60"/>
      <c r="N128" s="60"/>
      <c r="O128" s="60"/>
      <c r="P128" s="30"/>
    </row>
    <row r="129" spans="1:16">
      <c r="A129" s="72"/>
      <c r="B129" s="60"/>
      <c r="C129" s="60"/>
      <c r="D129" s="60"/>
      <c r="E129" s="60"/>
      <c r="F129" s="60"/>
      <c r="G129" s="60"/>
      <c r="H129" s="60"/>
      <c r="I129" s="60"/>
      <c r="J129" s="60"/>
      <c r="K129" s="60"/>
      <c r="L129" s="60"/>
      <c r="M129" s="60"/>
      <c r="N129" s="60"/>
      <c r="O129" s="60"/>
      <c r="P129" s="30"/>
    </row>
    <row r="130" spans="1:16">
      <c r="A130" s="72"/>
      <c r="B130" s="60"/>
      <c r="C130" s="60"/>
      <c r="D130" s="60"/>
      <c r="E130" s="60"/>
      <c r="F130" s="60"/>
      <c r="G130" s="60"/>
      <c r="H130" s="60"/>
      <c r="I130" s="60"/>
      <c r="J130" s="60"/>
      <c r="K130" s="60"/>
      <c r="L130" s="60"/>
      <c r="M130" s="60"/>
      <c r="N130" s="60"/>
      <c r="O130" s="60"/>
      <c r="P130" s="30"/>
    </row>
    <row r="131" spans="1:16">
      <c r="A131" s="72"/>
      <c r="B131" s="60"/>
      <c r="C131" s="60"/>
      <c r="D131" s="60"/>
      <c r="E131" s="60"/>
      <c r="F131" s="60"/>
      <c r="G131" s="60"/>
      <c r="H131" s="60"/>
      <c r="I131" s="60"/>
      <c r="J131" s="60"/>
      <c r="K131" s="60"/>
      <c r="L131" s="60"/>
      <c r="M131" s="60"/>
      <c r="N131" s="60"/>
      <c r="O131" s="60"/>
      <c r="P131" s="30"/>
    </row>
    <row r="132" spans="1:16">
      <c r="A132" s="72"/>
      <c r="B132" s="60"/>
      <c r="C132" s="60"/>
      <c r="D132" s="60"/>
      <c r="E132" s="60"/>
      <c r="F132" s="60"/>
      <c r="G132" s="60"/>
      <c r="H132" s="60"/>
      <c r="I132" s="60"/>
      <c r="J132" s="60"/>
      <c r="K132" s="60"/>
      <c r="L132" s="60"/>
      <c r="M132" s="60"/>
      <c r="N132" s="60"/>
      <c r="O132" s="60"/>
      <c r="P132" s="30"/>
    </row>
    <row r="133" spans="1:16">
      <c r="A133" s="72"/>
      <c r="B133" s="60"/>
      <c r="C133" s="60"/>
      <c r="D133" s="60"/>
      <c r="E133" s="60"/>
      <c r="F133" s="60"/>
      <c r="G133" s="60"/>
      <c r="H133" s="60"/>
      <c r="I133" s="60"/>
      <c r="J133" s="60"/>
      <c r="K133" s="60"/>
      <c r="L133" s="60"/>
      <c r="M133" s="60"/>
      <c r="N133" s="60"/>
      <c r="O133" s="60"/>
      <c r="P133" s="30"/>
    </row>
    <row r="134" spans="1:16">
      <c r="A134" s="72"/>
      <c r="B134" s="60"/>
      <c r="C134" s="60"/>
      <c r="D134" s="60"/>
      <c r="E134" s="60"/>
      <c r="F134" s="60"/>
      <c r="G134" s="60"/>
      <c r="H134" s="60"/>
      <c r="I134" s="60"/>
      <c r="J134" s="60"/>
      <c r="K134" s="60"/>
      <c r="L134" s="60"/>
      <c r="M134" s="60"/>
      <c r="N134" s="60"/>
      <c r="O134" s="60"/>
      <c r="P134" s="30"/>
    </row>
    <row r="135" spans="1:16">
      <c r="A135" s="72"/>
      <c r="B135" s="60"/>
      <c r="C135" s="60"/>
      <c r="D135" s="60"/>
      <c r="E135" s="60"/>
      <c r="F135" s="60"/>
      <c r="G135" s="60"/>
      <c r="H135" s="60"/>
      <c r="I135" s="60"/>
      <c r="J135" s="60"/>
      <c r="K135" s="60"/>
      <c r="L135" s="60"/>
      <c r="M135" s="60"/>
      <c r="N135" s="60"/>
      <c r="O135" s="60"/>
      <c r="P135" s="30"/>
    </row>
    <row r="136" spans="1:16">
      <c r="A136" s="72"/>
      <c r="B136" s="60"/>
      <c r="C136" s="60"/>
      <c r="D136" s="60"/>
      <c r="E136" s="60"/>
      <c r="F136" s="60"/>
      <c r="G136" s="60"/>
      <c r="H136" s="60"/>
      <c r="I136" s="60"/>
      <c r="J136" s="60"/>
      <c r="K136" s="60"/>
      <c r="L136" s="60"/>
      <c r="M136" s="60"/>
      <c r="N136" s="60"/>
      <c r="O136" s="60"/>
      <c r="P136" s="30"/>
    </row>
    <row r="137" spans="1:16">
      <c r="A137" s="72"/>
      <c r="B137" s="60"/>
      <c r="C137" s="60"/>
      <c r="D137" s="60"/>
      <c r="E137" s="60"/>
      <c r="F137" s="60"/>
      <c r="G137" s="60"/>
      <c r="H137" s="60"/>
      <c r="I137" s="60"/>
      <c r="J137" s="60"/>
      <c r="K137" s="60"/>
      <c r="L137" s="60"/>
      <c r="M137" s="60"/>
      <c r="N137" s="60"/>
      <c r="O137" s="60"/>
      <c r="P137" s="30"/>
    </row>
    <row r="138" spans="1:16">
      <c r="A138" s="72"/>
      <c r="B138" s="60"/>
      <c r="C138" s="60"/>
      <c r="D138" s="60"/>
      <c r="E138" s="60"/>
      <c r="F138" s="60"/>
      <c r="G138" s="60"/>
      <c r="H138" s="60"/>
      <c r="I138" s="60"/>
      <c r="J138" s="60"/>
      <c r="K138" s="60"/>
      <c r="L138" s="60"/>
      <c r="M138" s="60"/>
      <c r="N138" s="60"/>
      <c r="O138" s="60"/>
      <c r="P138" s="30"/>
    </row>
    <row r="139" spans="1:16">
      <c r="A139" s="72"/>
      <c r="B139" s="60"/>
      <c r="C139" s="60"/>
      <c r="D139" s="60"/>
      <c r="E139" s="60"/>
      <c r="F139" s="60"/>
      <c r="G139" s="60"/>
      <c r="H139" s="60"/>
      <c r="I139" s="60"/>
      <c r="J139" s="60"/>
      <c r="K139" s="60"/>
      <c r="L139" s="60"/>
      <c r="M139" s="60"/>
      <c r="N139" s="60"/>
      <c r="O139" s="60"/>
      <c r="P139" s="30"/>
    </row>
    <row r="141" spans="1:16">
      <c r="P141" s="66"/>
    </row>
    <row r="142" spans="1:16">
      <c r="P142" s="66"/>
    </row>
    <row r="143" spans="1:16">
      <c r="B143" s="74"/>
      <c r="P143" s="66"/>
    </row>
    <row r="144" spans="1:16">
      <c r="B144" s="44"/>
      <c r="C144" s="44"/>
      <c r="D144" s="44"/>
      <c r="E144" s="44"/>
      <c r="F144" s="44"/>
      <c r="G144" s="44"/>
      <c r="H144" s="44"/>
      <c r="I144" s="44"/>
      <c r="J144" s="44"/>
      <c r="K144" s="44"/>
      <c r="L144" s="44"/>
      <c r="M144" s="44"/>
    </row>
    <row r="145" spans="1:16">
      <c r="A145" s="78"/>
      <c r="B145" s="44"/>
      <c r="C145" s="44"/>
      <c r="D145" s="44"/>
      <c r="E145" s="44"/>
      <c r="F145" s="44"/>
      <c r="G145" s="44"/>
      <c r="H145" s="44"/>
      <c r="I145" s="44"/>
      <c r="J145" s="44"/>
      <c r="K145" s="44"/>
      <c r="L145" s="44"/>
      <c r="M145" s="44"/>
    </row>
    <row r="146" spans="1:16">
      <c r="A146" s="72"/>
      <c r="B146" s="44"/>
      <c r="C146" s="44"/>
      <c r="D146" s="44"/>
      <c r="E146" s="44"/>
      <c r="F146" s="44"/>
      <c r="G146" s="44"/>
      <c r="H146" s="44"/>
      <c r="I146" s="44"/>
      <c r="J146" s="44"/>
      <c r="K146" s="44"/>
      <c r="L146" s="44"/>
      <c r="M146" s="44"/>
    </row>
    <row r="147" spans="1:16">
      <c r="A147" s="72"/>
      <c r="B147" s="83"/>
      <c r="C147" s="83"/>
      <c r="D147" s="83"/>
      <c r="E147" s="83"/>
      <c r="F147" s="83"/>
      <c r="G147" s="83"/>
      <c r="H147" s="83"/>
      <c r="I147" s="83"/>
      <c r="J147" s="83"/>
      <c r="K147" s="83"/>
      <c r="L147" s="83"/>
      <c r="M147" s="83"/>
      <c r="N147" s="84"/>
      <c r="O147" s="84"/>
      <c r="P147" s="23"/>
    </row>
    <row r="148" spans="1:16">
      <c r="A148" s="72"/>
      <c r="B148" s="44"/>
      <c r="C148" s="83"/>
      <c r="D148" s="83"/>
      <c r="E148" s="83"/>
      <c r="F148" s="83"/>
      <c r="G148" s="83"/>
      <c r="H148" s="83"/>
      <c r="I148" s="83"/>
      <c r="J148" s="83"/>
      <c r="K148" s="83"/>
      <c r="L148" s="83"/>
      <c r="M148" s="83"/>
      <c r="N148" s="84"/>
      <c r="O148" s="84"/>
      <c r="P148" s="23"/>
    </row>
    <row r="149" spans="1:16">
      <c r="A149" s="72"/>
      <c r="B149" s="44"/>
      <c r="C149" s="44"/>
      <c r="D149" s="83"/>
      <c r="E149" s="83"/>
      <c r="F149" s="83"/>
      <c r="G149" s="83"/>
      <c r="H149" s="83"/>
      <c r="I149" s="83"/>
      <c r="J149" s="83"/>
      <c r="K149" s="83"/>
      <c r="L149" s="83"/>
      <c r="M149" s="83"/>
      <c r="N149" s="84"/>
      <c r="O149" s="84"/>
      <c r="P149" s="23"/>
    </row>
    <row r="150" spans="1:16">
      <c r="A150" s="72"/>
      <c r="B150" s="44"/>
      <c r="C150" s="44"/>
      <c r="D150" s="44"/>
      <c r="E150" s="83"/>
      <c r="F150" s="83"/>
      <c r="G150" s="83"/>
      <c r="H150" s="83"/>
      <c r="I150" s="83"/>
      <c r="J150" s="83"/>
      <c r="K150" s="83"/>
      <c r="L150" s="83"/>
      <c r="M150" s="83"/>
      <c r="N150" s="84"/>
      <c r="O150" s="84"/>
      <c r="P150" s="23"/>
    </row>
    <row r="151" spans="1:16">
      <c r="A151" s="72"/>
      <c r="B151" s="44"/>
      <c r="C151" s="44"/>
      <c r="D151" s="44"/>
      <c r="E151" s="44"/>
      <c r="F151" s="83"/>
      <c r="G151" s="83"/>
      <c r="H151" s="83"/>
      <c r="I151" s="83"/>
      <c r="J151" s="83"/>
      <c r="K151" s="83"/>
      <c r="L151" s="83"/>
      <c r="M151" s="83"/>
      <c r="N151" s="84"/>
      <c r="O151" s="84"/>
      <c r="P151" s="23"/>
    </row>
    <row r="152" spans="1:16">
      <c r="A152" s="72"/>
      <c r="B152" s="44"/>
      <c r="C152" s="44"/>
      <c r="D152" s="44"/>
      <c r="E152" s="44"/>
      <c r="F152" s="44"/>
      <c r="G152" s="83"/>
      <c r="H152" s="83"/>
      <c r="I152" s="83"/>
      <c r="J152" s="83"/>
      <c r="K152" s="83"/>
      <c r="L152" s="83"/>
      <c r="M152" s="83"/>
      <c r="N152" s="84"/>
      <c r="O152" s="84"/>
      <c r="P152" s="23"/>
    </row>
    <row r="153" spans="1:16">
      <c r="A153" s="72"/>
      <c r="B153" s="44"/>
      <c r="C153" s="44"/>
      <c r="D153" s="44"/>
      <c r="E153" s="44"/>
      <c r="F153" s="44"/>
      <c r="G153" s="44"/>
      <c r="H153" s="83"/>
      <c r="I153" s="83"/>
      <c r="J153" s="83"/>
      <c r="K153" s="83"/>
      <c r="L153" s="83"/>
      <c r="M153" s="83"/>
      <c r="N153" s="84"/>
      <c r="O153" s="84"/>
      <c r="P153" s="23"/>
    </row>
    <row r="154" spans="1:16">
      <c r="A154" s="72"/>
      <c r="B154" s="44"/>
      <c r="C154" s="44"/>
      <c r="D154" s="44"/>
      <c r="E154" s="44"/>
      <c r="F154" s="44"/>
      <c r="G154" s="44"/>
      <c r="H154" s="44"/>
      <c r="I154" s="83"/>
      <c r="J154" s="83"/>
      <c r="K154" s="83"/>
      <c r="L154" s="83"/>
      <c r="M154" s="83"/>
      <c r="N154" s="84"/>
      <c r="O154" s="84"/>
      <c r="P154" s="23"/>
    </row>
    <row r="155" spans="1:16">
      <c r="A155" s="72"/>
      <c r="B155" s="44"/>
      <c r="C155" s="44"/>
      <c r="D155" s="44"/>
      <c r="E155" s="44"/>
      <c r="F155" s="44"/>
      <c r="G155" s="44"/>
      <c r="H155" s="44"/>
      <c r="I155" s="44"/>
      <c r="J155" s="85"/>
      <c r="K155" s="85"/>
      <c r="L155" s="85"/>
      <c r="M155" s="85"/>
      <c r="N155" s="84"/>
      <c r="O155" s="84"/>
      <c r="P155" s="23"/>
    </row>
    <row r="156" spans="1:16">
      <c r="A156" s="72"/>
      <c r="B156" s="44"/>
      <c r="C156" s="44"/>
      <c r="D156" s="44"/>
      <c r="E156" s="44"/>
      <c r="F156" s="44"/>
      <c r="G156" s="44"/>
      <c r="H156" s="44"/>
      <c r="I156" s="44"/>
      <c r="J156" s="60"/>
      <c r="K156" s="85"/>
      <c r="L156" s="85"/>
      <c r="M156" s="85"/>
      <c r="N156" s="84"/>
      <c r="O156" s="84"/>
      <c r="P156" s="23"/>
    </row>
    <row r="157" spans="1:16">
      <c r="A157" s="72"/>
      <c r="B157" s="44"/>
      <c r="C157" s="44"/>
      <c r="D157" s="44"/>
      <c r="E157" s="44"/>
      <c r="F157" s="44"/>
      <c r="G157" s="44"/>
      <c r="H157" s="44"/>
      <c r="I157" s="44"/>
      <c r="J157" s="60"/>
      <c r="K157" s="60"/>
      <c r="L157" s="85"/>
      <c r="M157" s="85"/>
      <c r="N157" s="84"/>
      <c r="O157" s="84"/>
      <c r="P157" s="23"/>
    </row>
    <row r="158" spans="1:16">
      <c r="A158" s="72"/>
      <c r="B158" s="44"/>
      <c r="C158" s="44"/>
      <c r="D158" s="44"/>
      <c r="E158" s="44"/>
      <c r="F158" s="44"/>
      <c r="G158" s="44"/>
      <c r="H158" s="44"/>
      <c r="I158" s="44"/>
      <c r="J158" s="60"/>
      <c r="K158" s="60"/>
      <c r="L158" s="60"/>
      <c r="M158" s="85"/>
      <c r="N158" s="84"/>
      <c r="O158" s="84"/>
      <c r="P158" s="23"/>
    </row>
    <row r="159" spans="1:16">
      <c r="A159" s="72"/>
      <c r="N159" s="84"/>
      <c r="O159" s="84"/>
      <c r="P159" s="23"/>
    </row>
    <row r="161" spans="1:13">
      <c r="B161" s="44"/>
      <c r="C161" s="44"/>
      <c r="D161" s="44"/>
      <c r="E161" s="44"/>
      <c r="F161" s="44"/>
      <c r="G161" s="44"/>
      <c r="H161" s="44"/>
      <c r="I161" s="44"/>
      <c r="J161" s="44"/>
      <c r="K161" s="44"/>
      <c r="L161" s="44"/>
      <c r="M161" s="44"/>
    </row>
    <row r="162" spans="1:13">
      <c r="A162" s="78"/>
      <c r="B162" s="44"/>
      <c r="C162" s="44"/>
      <c r="D162" s="44"/>
      <c r="E162" s="44"/>
      <c r="F162" s="44"/>
      <c r="G162" s="44"/>
      <c r="H162" s="44"/>
      <c r="I162" s="44"/>
      <c r="J162" s="44"/>
      <c r="K162" s="44"/>
      <c r="L162" s="44"/>
      <c r="M162" s="44"/>
    </row>
    <row r="163" spans="1:13">
      <c r="A163" s="72"/>
      <c r="B163" s="44"/>
      <c r="C163" s="44"/>
      <c r="D163" s="44"/>
      <c r="E163" s="44"/>
      <c r="F163" s="44"/>
      <c r="G163" s="44"/>
      <c r="H163" s="44"/>
      <c r="I163" s="44"/>
      <c r="J163" s="44"/>
      <c r="K163" s="44"/>
      <c r="L163" s="44"/>
      <c r="M163" s="44"/>
    </row>
    <row r="164" spans="1:13">
      <c r="A164" s="72"/>
      <c r="B164" s="86"/>
      <c r="C164" s="86"/>
      <c r="D164" s="86"/>
      <c r="E164" s="86"/>
      <c r="F164" s="86"/>
      <c r="G164" s="86"/>
      <c r="H164" s="86"/>
      <c r="I164" s="86"/>
      <c r="J164" s="86"/>
      <c r="K164" s="86"/>
      <c r="L164" s="86"/>
      <c r="M164" s="86"/>
    </row>
    <row r="165" spans="1:13">
      <c r="A165" s="72"/>
      <c r="B165" s="87"/>
      <c r="C165" s="86"/>
      <c r="D165" s="86"/>
      <c r="E165" s="86"/>
      <c r="F165" s="86"/>
      <c r="G165" s="86"/>
      <c r="H165" s="86"/>
      <c r="I165" s="86"/>
      <c r="J165" s="86"/>
      <c r="K165" s="86"/>
      <c r="L165" s="86"/>
      <c r="M165" s="86"/>
    </row>
    <row r="166" spans="1:13">
      <c r="A166" s="72"/>
      <c r="B166" s="87"/>
      <c r="C166" s="87"/>
      <c r="D166" s="86"/>
      <c r="E166" s="86"/>
      <c r="F166" s="86"/>
      <c r="G166" s="86"/>
      <c r="H166" s="86"/>
      <c r="I166" s="86"/>
      <c r="J166" s="86"/>
      <c r="K166" s="86"/>
      <c r="L166" s="86"/>
      <c r="M166" s="86"/>
    </row>
    <row r="167" spans="1:13">
      <c r="A167" s="72"/>
      <c r="B167" s="87"/>
      <c r="C167" s="87"/>
      <c r="D167" s="87"/>
      <c r="E167" s="86"/>
      <c r="F167" s="86"/>
      <c r="G167" s="86"/>
      <c r="H167" s="86"/>
      <c r="I167" s="86"/>
      <c r="J167" s="86"/>
      <c r="K167" s="86"/>
      <c r="L167" s="86"/>
      <c r="M167" s="86"/>
    </row>
    <row r="168" spans="1:13">
      <c r="A168" s="72"/>
      <c r="B168" s="87"/>
      <c r="C168" s="87"/>
      <c r="D168" s="87"/>
      <c r="E168" s="87"/>
      <c r="F168" s="86"/>
      <c r="G168" s="86"/>
      <c r="H168" s="86"/>
      <c r="I168" s="86"/>
      <c r="J168" s="86"/>
      <c r="K168" s="86"/>
      <c r="L168" s="86"/>
      <c r="M168" s="86"/>
    </row>
    <row r="169" spans="1:13">
      <c r="A169" s="72"/>
      <c r="B169" s="87"/>
      <c r="C169" s="87"/>
      <c r="D169" s="87"/>
      <c r="E169" s="87"/>
      <c r="F169" s="87"/>
      <c r="G169" s="86"/>
      <c r="H169" s="86"/>
      <c r="I169" s="86"/>
      <c r="J169" s="86"/>
      <c r="K169" s="86"/>
      <c r="L169" s="86"/>
      <c r="M169" s="86"/>
    </row>
    <row r="170" spans="1:13">
      <c r="A170" s="72"/>
      <c r="B170" s="87"/>
      <c r="C170" s="87"/>
      <c r="D170" s="87"/>
      <c r="E170" s="87"/>
      <c r="F170" s="87"/>
      <c r="G170" s="87"/>
      <c r="H170" s="86"/>
      <c r="I170" s="86"/>
      <c r="J170" s="86"/>
      <c r="K170" s="86"/>
      <c r="L170" s="86"/>
      <c r="M170" s="86"/>
    </row>
    <row r="171" spans="1:13">
      <c r="A171" s="72"/>
      <c r="B171" s="87"/>
      <c r="C171" s="87"/>
      <c r="D171" s="87"/>
      <c r="E171" s="87"/>
      <c r="F171" s="87"/>
      <c r="G171" s="87"/>
      <c r="H171" s="87"/>
      <c r="I171" s="86"/>
      <c r="J171" s="86"/>
      <c r="K171" s="86"/>
      <c r="L171" s="86"/>
      <c r="M171" s="86"/>
    </row>
    <row r="172" spans="1:13">
      <c r="A172" s="72"/>
      <c r="B172" s="87"/>
      <c r="C172" s="87"/>
      <c r="D172" s="87"/>
      <c r="E172" s="87"/>
      <c r="F172" s="87"/>
      <c r="G172" s="87"/>
      <c r="H172" s="87"/>
      <c r="I172" s="87"/>
      <c r="J172" s="86"/>
      <c r="K172" s="86"/>
      <c r="L172" s="86"/>
      <c r="M172" s="86"/>
    </row>
    <row r="173" spans="1:13">
      <c r="A173" s="72"/>
      <c r="B173" s="87"/>
      <c r="C173" s="87"/>
      <c r="D173" s="87"/>
      <c r="E173" s="87"/>
      <c r="F173" s="87"/>
      <c r="G173" s="87"/>
      <c r="H173" s="87"/>
      <c r="I173" s="87"/>
      <c r="J173" s="87"/>
      <c r="K173" s="86"/>
      <c r="L173" s="86"/>
      <c r="M173" s="86"/>
    </row>
    <row r="174" spans="1:13">
      <c r="A174" s="72"/>
      <c r="B174" s="87"/>
      <c r="C174" s="87"/>
      <c r="D174" s="87"/>
      <c r="E174" s="87"/>
      <c r="F174" s="87"/>
      <c r="G174" s="87"/>
      <c r="H174" s="87"/>
      <c r="I174" s="87"/>
      <c r="J174" s="87"/>
      <c r="K174" s="87"/>
      <c r="L174" s="86"/>
      <c r="M174" s="86"/>
    </row>
    <row r="175" spans="1:13">
      <c r="A175" s="72"/>
      <c r="B175" s="87"/>
      <c r="C175" s="87"/>
      <c r="D175" s="87"/>
      <c r="E175" s="87"/>
      <c r="F175" s="87"/>
      <c r="G175" s="87"/>
      <c r="H175" s="87"/>
      <c r="I175" s="87"/>
      <c r="J175" s="87"/>
      <c r="K175" s="87"/>
      <c r="L175" s="87"/>
      <c r="M175" s="86"/>
    </row>
    <row r="176" spans="1:13">
      <c r="A176" s="72"/>
    </row>
    <row r="178" spans="1:14">
      <c r="A178" s="78"/>
    </row>
    <row r="179" spans="1:14">
      <c r="A179" s="44"/>
      <c r="B179" s="44"/>
      <c r="C179" s="44"/>
      <c r="D179" s="44"/>
      <c r="E179" s="44"/>
      <c r="F179" s="44"/>
      <c r="G179" s="44"/>
      <c r="H179" s="44"/>
      <c r="I179" s="44"/>
      <c r="J179" s="44"/>
      <c r="K179" s="44"/>
      <c r="L179" s="44"/>
      <c r="M179" s="44"/>
      <c r="N179" s="44"/>
    </row>
    <row r="180" spans="1:14">
      <c r="A180" s="60"/>
      <c r="B180" s="44"/>
      <c r="C180" s="44"/>
      <c r="D180" s="44"/>
      <c r="E180" s="44"/>
      <c r="F180" s="44"/>
      <c r="G180" s="44"/>
      <c r="H180" s="44"/>
      <c r="I180" s="44"/>
      <c r="J180" s="44"/>
      <c r="K180" s="44"/>
      <c r="L180" s="44"/>
      <c r="M180" s="44"/>
      <c r="N180" s="60"/>
    </row>
    <row r="181" spans="1:14">
      <c r="A181" s="72"/>
      <c r="B181" s="44"/>
      <c r="C181" s="44"/>
      <c r="D181" s="44"/>
      <c r="E181" s="44"/>
      <c r="F181" s="44"/>
      <c r="G181" s="44"/>
      <c r="H181" s="44"/>
      <c r="I181" s="44"/>
      <c r="J181" s="44"/>
      <c r="K181" s="44"/>
      <c r="L181" s="44"/>
      <c r="M181" s="44"/>
      <c r="N181" s="44"/>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72"/>
      <c r="B194" s="65"/>
      <c r="C194" s="65"/>
      <c r="D194" s="65"/>
      <c r="E194" s="65"/>
      <c r="F194" s="65"/>
      <c r="G194" s="65"/>
      <c r="H194" s="65"/>
      <c r="I194" s="65"/>
      <c r="J194" s="65"/>
      <c r="K194" s="65"/>
      <c r="L194" s="65"/>
      <c r="M194" s="65"/>
      <c r="N194" s="65"/>
    </row>
    <row r="195" spans="1:14">
      <c r="A195" s="44"/>
      <c r="B195" s="44"/>
      <c r="C195" s="44"/>
      <c r="D195" s="44"/>
      <c r="E195" s="44"/>
      <c r="F195" s="44"/>
      <c r="G195" s="44"/>
      <c r="H195" s="44"/>
      <c r="I195" s="44"/>
      <c r="J195" s="44"/>
      <c r="K195" s="44"/>
      <c r="L195" s="44"/>
      <c r="M195" s="44"/>
      <c r="N195" s="44"/>
    </row>
    <row r="196" spans="1:14">
      <c r="A196" s="78"/>
    </row>
    <row r="197" spans="1:14">
      <c r="A197" s="44"/>
      <c r="B197" s="44"/>
      <c r="C197" s="44"/>
      <c r="D197" s="44"/>
      <c r="E197" s="44"/>
      <c r="F197" s="44"/>
      <c r="G197" s="44"/>
      <c r="H197" s="44"/>
      <c r="I197" s="44"/>
      <c r="J197" s="44"/>
      <c r="K197" s="44"/>
      <c r="L197" s="44"/>
      <c r="M197" s="44"/>
      <c r="N197" s="44"/>
    </row>
    <row r="198" spans="1:14">
      <c r="A198" s="60"/>
      <c r="B198" s="44"/>
      <c r="C198" s="44"/>
      <c r="D198" s="44"/>
      <c r="E198" s="44"/>
      <c r="F198" s="44"/>
      <c r="G198" s="44"/>
      <c r="H198" s="44"/>
      <c r="I198" s="44"/>
      <c r="J198" s="44"/>
      <c r="K198" s="44"/>
      <c r="L198" s="44"/>
      <c r="M198" s="44"/>
      <c r="N198" s="60"/>
    </row>
    <row r="199" spans="1:14">
      <c r="A199" s="72"/>
      <c r="B199" s="44"/>
      <c r="C199" s="44"/>
      <c r="D199" s="44"/>
      <c r="E199" s="44"/>
      <c r="F199" s="44"/>
      <c r="G199" s="44"/>
      <c r="H199" s="44"/>
      <c r="I199" s="44"/>
      <c r="J199" s="44"/>
      <c r="K199" s="44"/>
      <c r="L199" s="44"/>
      <c r="M199" s="44"/>
      <c r="N199" s="44"/>
    </row>
    <row r="200" spans="1:14">
      <c r="A200" s="72"/>
      <c r="B200" s="65"/>
      <c r="C200" s="65"/>
      <c r="D200" s="65"/>
      <c r="E200" s="65"/>
      <c r="F200" s="65"/>
      <c r="G200" s="65"/>
      <c r="H200" s="65"/>
      <c r="I200" s="65"/>
      <c r="J200" s="65"/>
      <c r="K200" s="65"/>
      <c r="L200" s="65"/>
      <c r="M200" s="65"/>
      <c r="N200" s="65"/>
    </row>
    <row r="201" spans="1:14">
      <c r="A201" s="72"/>
      <c r="B201" s="44"/>
      <c r="C201" s="65"/>
      <c r="D201" s="65"/>
      <c r="E201" s="65"/>
      <c r="F201" s="65"/>
      <c r="G201" s="65"/>
      <c r="H201" s="65"/>
      <c r="I201" s="65"/>
      <c r="J201" s="65"/>
      <c r="K201" s="65"/>
      <c r="L201" s="65"/>
      <c r="M201" s="65"/>
      <c r="N201" s="65"/>
    </row>
    <row r="202" spans="1:14">
      <c r="A202" s="72"/>
      <c r="B202" s="44"/>
      <c r="C202" s="44"/>
      <c r="D202" s="65"/>
      <c r="E202" s="65"/>
      <c r="F202" s="65"/>
      <c r="G202" s="65"/>
      <c r="H202" s="65"/>
      <c r="I202" s="65"/>
      <c r="J202" s="65"/>
      <c r="K202" s="65"/>
      <c r="L202" s="65"/>
      <c r="M202" s="65"/>
      <c r="N202" s="65"/>
    </row>
    <row r="203" spans="1:14">
      <c r="A203" s="72"/>
      <c r="B203" s="44"/>
      <c r="C203" s="44"/>
      <c r="D203" s="44"/>
      <c r="E203" s="65"/>
      <c r="F203" s="65"/>
      <c r="G203" s="65"/>
      <c r="H203" s="65"/>
      <c r="I203" s="65"/>
      <c r="J203" s="65"/>
      <c r="K203" s="65"/>
      <c r="L203" s="65"/>
      <c r="M203" s="65"/>
      <c r="N203" s="65"/>
    </row>
    <row r="204" spans="1:14">
      <c r="A204" s="72"/>
      <c r="B204" s="44"/>
      <c r="C204" s="44"/>
      <c r="D204" s="44"/>
      <c r="E204" s="44"/>
      <c r="F204" s="65"/>
      <c r="G204" s="65"/>
      <c r="H204" s="65"/>
      <c r="I204" s="65"/>
      <c r="J204" s="65"/>
      <c r="K204" s="65"/>
      <c r="L204" s="65"/>
      <c r="M204" s="65"/>
      <c r="N204" s="65"/>
    </row>
    <row r="205" spans="1:14">
      <c r="A205" s="72"/>
      <c r="B205" s="44"/>
      <c r="C205" s="44"/>
      <c r="D205" s="44"/>
      <c r="E205" s="44"/>
      <c r="F205" s="44"/>
      <c r="G205" s="65"/>
      <c r="H205" s="65"/>
      <c r="I205" s="65"/>
      <c r="J205" s="65"/>
      <c r="K205" s="65"/>
      <c r="L205" s="65"/>
      <c r="M205" s="65"/>
      <c r="N205" s="65"/>
    </row>
    <row r="206" spans="1:14">
      <c r="A206" s="72"/>
      <c r="B206" s="44"/>
      <c r="C206" s="44"/>
      <c r="D206" s="44"/>
      <c r="E206" s="44"/>
      <c r="F206" s="44"/>
      <c r="G206" s="44"/>
      <c r="H206" s="65"/>
      <c r="I206" s="65"/>
      <c r="J206" s="65"/>
      <c r="K206" s="65"/>
      <c r="L206" s="65"/>
      <c r="M206" s="65"/>
      <c r="N206" s="65"/>
    </row>
    <row r="207" spans="1:14">
      <c r="A207" s="72"/>
      <c r="B207" s="44"/>
      <c r="C207" s="44"/>
      <c r="D207" s="44"/>
      <c r="E207" s="44"/>
      <c r="F207" s="44"/>
      <c r="G207" s="44"/>
      <c r="H207" s="44"/>
      <c r="I207" s="65"/>
      <c r="J207" s="65"/>
      <c r="K207" s="65"/>
      <c r="L207" s="65"/>
      <c r="M207" s="65"/>
      <c r="N207" s="65"/>
    </row>
    <row r="208" spans="1:14">
      <c r="A208" s="72"/>
      <c r="B208" s="44"/>
      <c r="C208" s="44"/>
      <c r="D208" s="44"/>
      <c r="E208" s="44"/>
      <c r="F208" s="44"/>
      <c r="G208" s="44"/>
      <c r="H208" s="44"/>
      <c r="I208" s="44"/>
      <c r="J208" s="65"/>
      <c r="K208" s="65"/>
      <c r="L208" s="65"/>
      <c r="M208" s="65"/>
      <c r="N208" s="65"/>
    </row>
    <row r="209" spans="1:14">
      <c r="A209" s="72"/>
      <c r="B209" s="44"/>
      <c r="C209" s="44"/>
      <c r="D209" s="44"/>
      <c r="E209" s="44"/>
      <c r="F209" s="44"/>
      <c r="G209" s="44"/>
      <c r="H209" s="44"/>
      <c r="I209" s="44"/>
      <c r="J209" s="44"/>
      <c r="K209" s="65"/>
      <c r="L209" s="65"/>
      <c r="M209" s="65"/>
      <c r="N209" s="65"/>
    </row>
    <row r="210" spans="1:14">
      <c r="A210" s="72"/>
      <c r="B210" s="44"/>
      <c r="C210" s="44"/>
      <c r="D210" s="44"/>
      <c r="E210" s="44"/>
      <c r="F210" s="44"/>
      <c r="G210" s="44"/>
      <c r="H210" s="44"/>
      <c r="I210" s="44"/>
      <c r="J210" s="44"/>
      <c r="K210" s="44"/>
      <c r="L210" s="65"/>
      <c r="M210" s="65"/>
      <c r="N210" s="65"/>
    </row>
    <row r="211" spans="1:14">
      <c r="A211" s="72"/>
      <c r="B211" s="44"/>
      <c r="C211" s="44"/>
      <c r="D211" s="44"/>
      <c r="E211" s="44"/>
      <c r="F211" s="44"/>
      <c r="G211" s="44"/>
      <c r="H211" s="44"/>
      <c r="I211" s="44"/>
      <c r="J211" s="44"/>
      <c r="K211" s="44"/>
      <c r="L211" s="44"/>
      <c r="M211" s="65"/>
      <c r="N211" s="65"/>
    </row>
    <row r="212" spans="1:14">
      <c r="A212" s="72"/>
      <c r="B212" s="44"/>
      <c r="C212" s="44"/>
      <c r="D212" s="44"/>
      <c r="E212" s="44"/>
      <c r="F212" s="44"/>
      <c r="G212" s="44"/>
      <c r="H212" s="44"/>
      <c r="I212" s="44"/>
      <c r="J212" s="44"/>
      <c r="K212" s="44"/>
      <c r="L212" s="44"/>
      <c r="M212" s="44"/>
      <c r="N212" s="65"/>
    </row>
    <row r="213" spans="1:14">
      <c r="A213" s="88"/>
    </row>
    <row r="215" spans="1:14">
      <c r="A215" s="78"/>
      <c r="B215" s="44"/>
      <c r="C215" s="44"/>
      <c r="D215" s="44"/>
      <c r="E215" s="44"/>
      <c r="F215" s="44"/>
      <c r="G215" s="44"/>
      <c r="H215" s="44"/>
      <c r="I215" s="44"/>
      <c r="J215" s="44"/>
      <c r="K215" s="44"/>
      <c r="L215" s="44"/>
      <c r="M215" s="44"/>
      <c r="N215" s="44"/>
    </row>
    <row r="216" spans="1:14">
      <c r="A216" s="60"/>
      <c r="B216" s="44"/>
      <c r="C216" s="44"/>
      <c r="D216" s="44"/>
      <c r="E216" s="44"/>
      <c r="F216" s="44"/>
      <c r="G216" s="44"/>
      <c r="H216" s="44"/>
      <c r="I216" s="44"/>
      <c r="J216" s="44"/>
      <c r="K216" s="44"/>
      <c r="L216" s="44"/>
      <c r="M216" s="44"/>
      <c r="N216" s="60"/>
    </row>
    <row r="217" spans="1:14">
      <c r="A217" s="72"/>
      <c r="B217" s="44"/>
      <c r="C217" s="44"/>
      <c r="D217" s="44"/>
      <c r="E217" s="44"/>
      <c r="F217" s="44"/>
      <c r="G217" s="44"/>
      <c r="H217" s="44"/>
      <c r="I217" s="44"/>
      <c r="J217" s="44"/>
      <c r="K217" s="44"/>
      <c r="L217" s="44"/>
      <c r="M217" s="44"/>
      <c r="N217" s="44"/>
    </row>
    <row r="218" spans="1:14">
      <c r="A218" s="72"/>
      <c r="B218" s="65"/>
      <c r="C218" s="65"/>
      <c r="D218" s="65"/>
      <c r="E218" s="65"/>
      <c r="F218" s="65"/>
      <c r="G218" s="65"/>
      <c r="H218" s="65"/>
      <c r="I218" s="65"/>
      <c r="J218" s="65"/>
      <c r="K218" s="65"/>
      <c r="L218" s="65"/>
      <c r="M218" s="65"/>
      <c r="N218" s="65"/>
    </row>
    <row r="219" spans="1:14">
      <c r="A219" s="72"/>
      <c r="B219" s="44"/>
      <c r="C219" s="65"/>
      <c r="D219" s="65"/>
      <c r="E219" s="65"/>
      <c r="F219" s="65"/>
      <c r="G219" s="65"/>
      <c r="H219" s="65"/>
      <c r="I219" s="65"/>
      <c r="J219" s="65"/>
      <c r="K219" s="65"/>
      <c r="L219" s="65"/>
      <c r="M219" s="65"/>
      <c r="N219" s="65"/>
    </row>
    <row r="220" spans="1:14">
      <c r="A220" s="72"/>
      <c r="B220" s="44"/>
      <c r="C220" s="44"/>
      <c r="D220" s="65"/>
      <c r="E220" s="65"/>
      <c r="F220" s="65"/>
      <c r="G220" s="65"/>
      <c r="H220" s="65"/>
      <c r="I220" s="65"/>
      <c r="J220" s="65"/>
      <c r="K220" s="65"/>
      <c r="L220" s="65"/>
      <c r="M220" s="65"/>
      <c r="N220" s="65"/>
    </row>
    <row r="221" spans="1:14">
      <c r="A221" s="72"/>
      <c r="B221" s="44"/>
      <c r="C221" s="44"/>
      <c r="D221" s="44"/>
      <c r="E221" s="65"/>
      <c r="F221" s="65"/>
      <c r="G221" s="65"/>
      <c r="H221" s="65"/>
      <c r="I221" s="65"/>
      <c r="J221" s="65"/>
      <c r="K221" s="65"/>
      <c r="L221" s="65"/>
      <c r="M221" s="65"/>
      <c r="N221" s="65"/>
    </row>
    <row r="222" spans="1:14">
      <c r="A222" s="72"/>
      <c r="B222" s="44"/>
      <c r="C222" s="44"/>
      <c r="D222" s="44"/>
      <c r="E222" s="44"/>
      <c r="F222" s="65"/>
      <c r="G222" s="65"/>
      <c r="H222" s="65"/>
      <c r="I222" s="65"/>
      <c r="J222" s="65"/>
      <c r="K222" s="65"/>
      <c r="L222" s="65"/>
      <c r="M222" s="65"/>
      <c r="N222" s="65"/>
    </row>
    <row r="223" spans="1:14">
      <c r="A223" s="72"/>
      <c r="B223" s="44"/>
      <c r="C223" s="44"/>
      <c r="D223" s="44"/>
      <c r="E223" s="44"/>
      <c r="F223" s="44"/>
      <c r="G223" s="65"/>
      <c r="H223" s="65"/>
      <c r="I223" s="65"/>
      <c r="J223" s="65"/>
      <c r="K223" s="65"/>
      <c r="L223" s="65"/>
      <c r="M223" s="65"/>
      <c r="N223" s="65"/>
    </row>
    <row r="224" spans="1:14">
      <c r="A224" s="72"/>
      <c r="B224" s="44"/>
      <c r="C224" s="44"/>
      <c r="D224" s="44"/>
      <c r="E224" s="44"/>
      <c r="F224" s="44"/>
      <c r="G224" s="44"/>
      <c r="H224" s="65"/>
      <c r="I224" s="65"/>
      <c r="J224" s="65"/>
      <c r="K224" s="65"/>
      <c r="L224" s="65"/>
      <c r="M224" s="65"/>
      <c r="N224" s="65"/>
    </row>
    <row r="225" spans="1:14">
      <c r="A225" s="72"/>
      <c r="B225" s="44"/>
      <c r="C225" s="44"/>
      <c r="D225" s="44"/>
      <c r="E225" s="44"/>
      <c r="F225" s="44"/>
      <c r="G225" s="44"/>
      <c r="H225" s="44"/>
      <c r="I225" s="65"/>
      <c r="J225" s="65"/>
      <c r="K225" s="65"/>
      <c r="L225" s="65"/>
      <c r="M225" s="65"/>
      <c r="N225" s="65"/>
    </row>
    <row r="226" spans="1:14">
      <c r="A226" s="72"/>
      <c r="B226" s="44"/>
      <c r="C226" s="44"/>
      <c r="D226" s="44"/>
      <c r="E226" s="44"/>
      <c r="F226" s="44"/>
      <c r="G226" s="44"/>
      <c r="H226" s="44"/>
      <c r="I226" s="44"/>
      <c r="J226" s="65"/>
      <c r="K226" s="65"/>
      <c r="L226" s="65"/>
      <c r="M226" s="65"/>
      <c r="N226" s="65"/>
    </row>
    <row r="227" spans="1:14">
      <c r="A227" s="72"/>
      <c r="B227" s="44"/>
      <c r="C227" s="44"/>
      <c r="D227" s="44"/>
      <c r="E227" s="44"/>
      <c r="F227" s="44"/>
      <c r="G227" s="44"/>
      <c r="H227" s="44"/>
      <c r="I227" s="44"/>
      <c r="J227" s="44"/>
      <c r="K227" s="65"/>
      <c r="L227" s="65"/>
      <c r="M227" s="65"/>
      <c r="N227" s="65"/>
    </row>
    <row r="228" spans="1:14">
      <c r="A228" s="72"/>
      <c r="B228" s="44"/>
      <c r="C228" s="44"/>
      <c r="D228" s="44"/>
      <c r="E228" s="44"/>
      <c r="F228" s="44"/>
      <c r="G228" s="44"/>
      <c r="H228" s="44"/>
      <c r="I228" s="44"/>
      <c r="J228" s="44"/>
      <c r="K228" s="44"/>
      <c r="L228" s="65"/>
      <c r="M228" s="65"/>
      <c r="N228" s="65"/>
    </row>
    <row r="229" spans="1:14">
      <c r="A229" s="72"/>
      <c r="B229" s="44"/>
      <c r="C229" s="44"/>
      <c r="D229" s="44"/>
      <c r="E229" s="44"/>
      <c r="F229" s="44"/>
      <c r="G229" s="44"/>
      <c r="H229" s="44"/>
      <c r="I229" s="44"/>
      <c r="J229" s="44"/>
      <c r="K229" s="44"/>
      <c r="L229" s="44"/>
      <c r="M229" s="65"/>
      <c r="N229" s="65"/>
    </row>
    <row r="230" spans="1:14">
      <c r="A230" s="72"/>
      <c r="B230" s="44"/>
      <c r="C230" s="44"/>
      <c r="D230" s="44"/>
      <c r="E230" s="44"/>
      <c r="F230" s="44"/>
      <c r="G230" s="44"/>
      <c r="H230" s="44"/>
      <c r="I230" s="44"/>
      <c r="J230" s="44"/>
      <c r="K230" s="44"/>
      <c r="L230" s="44"/>
      <c r="M230" s="44"/>
      <c r="N230" s="65"/>
    </row>
    <row r="233" spans="1:14">
      <c r="A233" s="78"/>
      <c r="C233" s="44"/>
      <c r="D233" s="44"/>
      <c r="E233" s="44"/>
      <c r="F233" s="44"/>
      <c r="G233" s="44"/>
      <c r="H233" s="44"/>
      <c r="I233" s="44"/>
      <c r="J233" s="44"/>
      <c r="K233" s="44"/>
      <c r="L233" s="44"/>
      <c r="M233" s="44"/>
      <c r="N233" s="60"/>
    </row>
    <row r="234" spans="1:14">
      <c r="A234" s="79"/>
      <c r="B234" s="44"/>
      <c r="C234" s="44"/>
      <c r="D234" s="44"/>
      <c r="E234" s="44"/>
      <c r="F234" s="44"/>
      <c r="G234" s="44"/>
      <c r="H234" s="44"/>
      <c r="I234" s="44"/>
      <c r="J234" s="44"/>
      <c r="K234" s="44"/>
      <c r="L234" s="44"/>
      <c r="M234" s="44"/>
      <c r="N234" s="44"/>
    </row>
    <row r="235" spans="1:14">
      <c r="A235" s="72"/>
      <c r="B235" s="44"/>
      <c r="C235" s="44"/>
      <c r="D235" s="44"/>
      <c r="E235" s="44"/>
      <c r="F235" s="44"/>
      <c r="G235" s="44"/>
      <c r="H235" s="44"/>
      <c r="I235" s="44"/>
      <c r="J235" s="44"/>
      <c r="K235" s="44"/>
      <c r="L235" s="44"/>
      <c r="M235" s="44"/>
      <c r="N235" s="44"/>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48" spans="1:14">
      <c r="A248" s="72"/>
      <c r="B248" s="60"/>
      <c r="C248" s="60"/>
      <c r="D248" s="60"/>
      <c r="E248" s="60"/>
      <c r="F248" s="60"/>
      <c r="G248" s="60"/>
      <c r="H248" s="60"/>
      <c r="I248" s="60"/>
      <c r="J248" s="60"/>
      <c r="K248" s="60"/>
      <c r="L248" s="60"/>
      <c r="M248" s="60"/>
      <c r="N248" s="60"/>
    </row>
    <row r="253" spans="1:14">
      <c r="B253" s="74"/>
    </row>
    <row r="254" spans="1:14">
      <c r="B254" s="44"/>
      <c r="C254" s="44"/>
      <c r="D254" s="44"/>
      <c r="E254" s="44"/>
      <c r="F254" s="44"/>
      <c r="G254" s="44"/>
      <c r="H254" s="44"/>
      <c r="I254" s="44"/>
      <c r="J254" s="44"/>
      <c r="K254" s="44"/>
      <c r="L254" s="44"/>
      <c r="M254" s="44"/>
    </row>
    <row r="255" spans="1:14">
      <c r="A255" s="78"/>
      <c r="B255" s="44"/>
      <c r="C255" s="44"/>
      <c r="D255" s="44"/>
      <c r="E255" s="44"/>
      <c r="F255" s="44"/>
      <c r="G255" s="44"/>
      <c r="H255" s="44"/>
      <c r="I255" s="44"/>
      <c r="J255" s="44"/>
      <c r="K255" s="44"/>
      <c r="L255" s="44"/>
      <c r="M255" s="44"/>
    </row>
    <row r="256" spans="1:14">
      <c r="A256" s="72"/>
      <c r="B256" s="44"/>
      <c r="C256" s="44"/>
      <c r="D256" s="44"/>
      <c r="E256" s="44"/>
      <c r="F256" s="44"/>
      <c r="G256" s="44"/>
      <c r="H256" s="44"/>
      <c r="I256" s="44"/>
      <c r="J256" s="44"/>
      <c r="K256" s="44"/>
      <c r="L256" s="44"/>
      <c r="M256" s="44"/>
    </row>
    <row r="257" spans="1:13">
      <c r="A257" s="72"/>
      <c r="B257" s="83"/>
      <c r="C257" s="83"/>
      <c r="D257" s="83"/>
      <c r="E257" s="83"/>
      <c r="F257" s="83"/>
      <c r="G257" s="83"/>
      <c r="H257" s="83"/>
      <c r="I257" s="83"/>
      <c r="J257" s="83"/>
      <c r="K257" s="83"/>
      <c r="L257" s="83"/>
      <c r="M257" s="83"/>
    </row>
    <row r="258" spans="1:13">
      <c r="A258" s="72"/>
      <c r="B258" s="44"/>
      <c r="C258" s="83"/>
      <c r="D258" s="83"/>
      <c r="E258" s="83"/>
      <c r="F258" s="83"/>
      <c r="G258" s="83"/>
      <c r="H258" s="83"/>
      <c r="I258" s="83"/>
      <c r="J258" s="83"/>
      <c r="K258" s="83"/>
      <c r="L258" s="83"/>
      <c r="M258" s="83"/>
    </row>
    <row r="259" spans="1:13">
      <c r="A259" s="72"/>
      <c r="B259" s="44"/>
      <c r="C259" s="44"/>
      <c r="D259" s="83"/>
      <c r="E259" s="83"/>
      <c r="F259" s="83"/>
      <c r="G259" s="83"/>
      <c r="H259" s="83"/>
      <c r="I259" s="83"/>
      <c r="J259" s="83"/>
      <c r="K259" s="83"/>
      <c r="L259" s="83"/>
      <c r="M259" s="83"/>
    </row>
    <row r="260" spans="1:13">
      <c r="A260" s="72"/>
      <c r="B260" s="44"/>
      <c r="C260" s="44"/>
      <c r="D260" s="44"/>
      <c r="E260" s="83"/>
      <c r="F260" s="83"/>
      <c r="G260" s="83"/>
      <c r="H260" s="83"/>
      <c r="I260" s="83"/>
      <c r="J260" s="83"/>
      <c r="K260" s="83"/>
      <c r="L260" s="83"/>
      <c r="M260" s="83"/>
    </row>
    <row r="261" spans="1:13">
      <c r="A261" s="72"/>
      <c r="B261" s="44"/>
      <c r="C261" s="44"/>
      <c r="D261" s="44"/>
      <c r="E261" s="44"/>
      <c r="F261" s="83"/>
      <c r="G261" s="83"/>
      <c r="H261" s="83"/>
      <c r="I261" s="83"/>
      <c r="J261" s="83"/>
      <c r="K261" s="83"/>
      <c r="L261" s="83"/>
      <c r="M261" s="83"/>
    </row>
    <row r="262" spans="1:13">
      <c r="A262" s="72"/>
      <c r="B262" s="44"/>
      <c r="C262" s="44"/>
      <c r="D262" s="44"/>
      <c r="E262" s="44"/>
      <c r="F262" s="44"/>
      <c r="G262" s="83"/>
      <c r="H262" s="83"/>
      <c r="I262" s="83"/>
      <c r="J262" s="83"/>
      <c r="K262" s="83"/>
      <c r="L262" s="83"/>
      <c r="M262" s="83"/>
    </row>
    <row r="263" spans="1:13">
      <c r="A263" s="72"/>
      <c r="B263" s="44"/>
      <c r="C263" s="44"/>
      <c r="D263" s="44"/>
      <c r="E263" s="44"/>
      <c r="F263" s="44"/>
      <c r="G263" s="44"/>
      <c r="H263" s="83"/>
      <c r="I263" s="83"/>
      <c r="J263" s="83"/>
      <c r="K263" s="83"/>
      <c r="L263" s="83"/>
      <c r="M263" s="83"/>
    </row>
    <row r="264" spans="1:13">
      <c r="A264" s="72"/>
      <c r="B264" s="44"/>
      <c r="C264" s="44"/>
      <c r="D264" s="44"/>
      <c r="E264" s="44"/>
      <c r="F264" s="44"/>
      <c r="G264" s="44"/>
      <c r="H264" s="44"/>
      <c r="I264" s="83"/>
      <c r="J264" s="83"/>
      <c r="K264" s="83"/>
      <c r="L264" s="83"/>
      <c r="M264" s="83"/>
    </row>
    <row r="265" spans="1:13">
      <c r="A265" s="72"/>
      <c r="B265" s="44"/>
      <c r="C265" s="44"/>
      <c r="D265" s="44"/>
      <c r="E265" s="44"/>
      <c r="F265" s="44"/>
      <c r="G265" s="44"/>
      <c r="H265" s="44"/>
      <c r="I265" s="44"/>
      <c r="J265" s="83"/>
      <c r="K265" s="83"/>
      <c r="L265" s="83"/>
      <c r="M265" s="83"/>
    </row>
    <row r="266" spans="1:13">
      <c r="A266" s="72"/>
      <c r="B266" s="44"/>
      <c r="C266" s="44"/>
      <c r="D266" s="44"/>
      <c r="E266" s="44"/>
      <c r="F266" s="44"/>
      <c r="G266" s="44"/>
      <c r="H266" s="44"/>
      <c r="I266" s="44"/>
      <c r="J266" s="60"/>
      <c r="K266" s="83"/>
      <c r="L266" s="83"/>
      <c r="M266" s="83"/>
    </row>
    <row r="267" spans="1:13">
      <c r="A267" s="72"/>
      <c r="B267" s="44"/>
      <c r="C267" s="44"/>
      <c r="D267" s="44"/>
      <c r="E267" s="44"/>
      <c r="F267" s="44"/>
      <c r="G267" s="44"/>
      <c r="H267" s="44"/>
      <c r="I267" s="44"/>
      <c r="J267" s="60"/>
      <c r="K267" s="60"/>
      <c r="L267" s="83"/>
      <c r="M267" s="83"/>
    </row>
    <row r="268" spans="1:13">
      <c r="A268" s="72"/>
      <c r="B268" s="44"/>
      <c r="C268" s="44"/>
      <c r="D268" s="44"/>
      <c r="E268" s="44"/>
      <c r="F268" s="44"/>
      <c r="G268" s="44"/>
      <c r="H268" s="44"/>
      <c r="I268" s="44"/>
      <c r="J268" s="60"/>
      <c r="K268" s="60"/>
      <c r="L268" s="60"/>
      <c r="M268" s="83"/>
    </row>
    <row r="269" spans="1:13">
      <c r="A269" s="72"/>
    </row>
    <row r="271" spans="1:13">
      <c r="B271" s="44"/>
      <c r="C271" s="44"/>
      <c r="D271" s="44"/>
      <c r="E271" s="44"/>
      <c r="F271" s="44"/>
      <c r="G271" s="44"/>
      <c r="H271" s="44"/>
      <c r="I271" s="44"/>
      <c r="J271" s="44"/>
      <c r="K271" s="44"/>
      <c r="L271" s="44"/>
      <c r="M271" s="44"/>
    </row>
    <row r="272" spans="1:13">
      <c r="A272" s="78"/>
      <c r="B272" s="44"/>
      <c r="C272" s="44"/>
      <c r="D272" s="44"/>
      <c r="E272" s="44"/>
      <c r="F272" s="44"/>
      <c r="G272" s="44"/>
      <c r="H272" s="44"/>
      <c r="I272" s="44"/>
      <c r="J272" s="44"/>
      <c r="K272" s="44"/>
      <c r="L272" s="44"/>
      <c r="M272" s="44"/>
    </row>
    <row r="273" spans="1:14">
      <c r="A273" s="72"/>
      <c r="B273" s="44"/>
      <c r="C273" s="44"/>
      <c r="D273" s="44"/>
      <c r="E273" s="44"/>
      <c r="F273" s="44"/>
      <c r="G273" s="44"/>
      <c r="H273" s="44"/>
      <c r="I273" s="44"/>
      <c r="J273" s="44"/>
      <c r="K273" s="44"/>
      <c r="L273" s="44"/>
      <c r="M273" s="44"/>
    </row>
    <row r="274" spans="1:14">
      <c r="A274" s="72"/>
      <c r="B274" s="86"/>
      <c r="C274" s="86"/>
      <c r="D274" s="86"/>
      <c r="E274" s="86"/>
      <c r="F274" s="86"/>
      <c r="G274" s="86"/>
      <c r="H274" s="86"/>
      <c r="I274" s="86"/>
      <c r="J274" s="86"/>
      <c r="K274" s="86"/>
      <c r="L274" s="86"/>
      <c r="M274" s="86"/>
    </row>
    <row r="275" spans="1:14">
      <c r="A275" s="72"/>
      <c r="B275" s="87"/>
      <c r="C275" s="86"/>
      <c r="D275" s="86"/>
      <c r="E275" s="86"/>
      <c r="F275" s="86"/>
      <c r="G275" s="86"/>
      <c r="H275" s="86"/>
      <c r="I275" s="86"/>
      <c r="J275" s="86"/>
      <c r="K275" s="86"/>
      <c r="L275" s="86"/>
      <c r="M275" s="86"/>
    </row>
    <row r="276" spans="1:14">
      <c r="A276" s="72"/>
      <c r="B276" s="87"/>
      <c r="C276" s="87"/>
      <c r="D276" s="86"/>
      <c r="E276" s="86"/>
      <c r="F276" s="86"/>
      <c r="G276" s="86"/>
      <c r="H276" s="86"/>
      <c r="I276" s="86"/>
      <c r="J276" s="86"/>
      <c r="K276" s="86"/>
      <c r="L276" s="86"/>
      <c r="M276" s="86"/>
    </row>
    <row r="277" spans="1:14">
      <c r="A277" s="72"/>
      <c r="B277" s="87"/>
      <c r="C277" s="87"/>
      <c r="D277" s="87"/>
      <c r="E277" s="86"/>
      <c r="F277" s="86"/>
      <c r="G277" s="86"/>
      <c r="H277" s="86"/>
      <c r="I277" s="86"/>
      <c r="J277" s="86"/>
      <c r="K277" s="86"/>
      <c r="L277" s="86"/>
      <c r="M277" s="86"/>
    </row>
    <row r="278" spans="1:14">
      <c r="A278" s="72"/>
      <c r="B278" s="87"/>
      <c r="C278" s="87"/>
      <c r="D278" s="87"/>
      <c r="E278" s="87"/>
      <c r="F278" s="86"/>
      <c r="G278" s="86"/>
      <c r="H278" s="86"/>
      <c r="I278" s="86"/>
      <c r="J278" s="86"/>
      <c r="K278" s="86"/>
      <c r="L278" s="86"/>
      <c r="M278" s="86"/>
    </row>
    <row r="279" spans="1:14">
      <c r="A279" s="72"/>
      <c r="B279" s="87"/>
      <c r="C279" s="87"/>
      <c r="D279" s="87"/>
      <c r="E279" s="87"/>
      <c r="F279" s="87"/>
      <c r="G279" s="86"/>
      <c r="H279" s="86"/>
      <c r="I279" s="86"/>
      <c r="J279" s="86"/>
      <c r="K279" s="86"/>
      <c r="L279" s="86"/>
      <c r="M279" s="86"/>
    </row>
    <row r="280" spans="1:14">
      <c r="A280" s="72"/>
      <c r="B280" s="87"/>
      <c r="C280" s="87"/>
      <c r="D280" s="87"/>
      <c r="E280" s="87"/>
      <c r="F280" s="87"/>
      <c r="G280" s="87"/>
      <c r="H280" s="86"/>
      <c r="I280" s="86"/>
      <c r="J280" s="86"/>
      <c r="K280" s="86"/>
      <c r="L280" s="86"/>
      <c r="M280" s="86"/>
    </row>
    <row r="281" spans="1:14">
      <c r="A281" s="72"/>
      <c r="B281" s="87"/>
      <c r="C281" s="87"/>
      <c r="D281" s="87"/>
      <c r="E281" s="87"/>
      <c r="F281" s="87"/>
      <c r="G281" s="87"/>
      <c r="H281" s="87"/>
      <c r="I281" s="86"/>
      <c r="J281" s="86"/>
      <c r="K281" s="86"/>
      <c r="L281" s="86"/>
      <c r="M281" s="86"/>
    </row>
    <row r="282" spans="1:14">
      <c r="A282" s="72"/>
      <c r="B282" s="87"/>
      <c r="C282" s="87"/>
      <c r="D282" s="87"/>
      <c r="E282" s="87"/>
      <c r="F282" s="87"/>
      <c r="G282" s="87"/>
      <c r="H282" s="87"/>
      <c r="I282" s="87"/>
      <c r="J282" s="86"/>
      <c r="K282" s="86"/>
      <c r="L282" s="86"/>
      <c r="M282" s="86"/>
    </row>
    <row r="283" spans="1:14">
      <c r="A283" s="72"/>
      <c r="B283" s="87"/>
      <c r="C283" s="87"/>
      <c r="D283" s="87"/>
      <c r="E283" s="87"/>
      <c r="F283" s="87"/>
      <c r="G283" s="87"/>
      <c r="H283" s="87"/>
      <c r="I283" s="87"/>
      <c r="J283" s="87"/>
      <c r="K283" s="86"/>
      <c r="L283" s="86"/>
      <c r="M283" s="86"/>
    </row>
    <row r="284" spans="1:14">
      <c r="A284" s="72"/>
      <c r="B284" s="87"/>
      <c r="C284" s="87"/>
      <c r="D284" s="87"/>
      <c r="E284" s="87"/>
      <c r="F284" s="87"/>
      <c r="G284" s="87"/>
      <c r="H284" s="87"/>
      <c r="I284" s="87"/>
      <c r="J284" s="87"/>
      <c r="K284" s="87"/>
      <c r="L284" s="86"/>
      <c r="M284" s="86"/>
    </row>
    <row r="285" spans="1:14">
      <c r="A285" s="72"/>
      <c r="B285" s="87"/>
      <c r="C285" s="87"/>
      <c r="D285" s="87"/>
      <c r="E285" s="87"/>
      <c r="F285" s="87"/>
      <c r="G285" s="87"/>
      <c r="H285" s="87"/>
      <c r="I285" s="87"/>
      <c r="J285" s="87"/>
      <c r="K285" s="87"/>
      <c r="L285" s="87"/>
      <c r="M285" s="86"/>
    </row>
    <row r="286" spans="1:14">
      <c r="A286" s="72"/>
    </row>
    <row r="288" spans="1:14">
      <c r="A288" s="78"/>
      <c r="B288" s="44"/>
      <c r="C288" s="44"/>
      <c r="D288" s="44"/>
      <c r="E288" s="44"/>
      <c r="F288" s="44"/>
      <c r="G288" s="44"/>
      <c r="H288" s="44"/>
      <c r="I288" s="44"/>
      <c r="J288" s="44"/>
      <c r="K288" s="44"/>
      <c r="L288" s="44"/>
      <c r="M288" s="44"/>
      <c r="N288" s="44"/>
    </row>
    <row r="289" spans="1:14">
      <c r="A289" s="60"/>
      <c r="B289" s="44"/>
      <c r="C289" s="44"/>
      <c r="D289" s="44"/>
      <c r="E289" s="44"/>
      <c r="F289" s="44"/>
      <c r="G289" s="44"/>
      <c r="H289" s="44"/>
      <c r="I289" s="44"/>
      <c r="J289" s="44"/>
      <c r="K289" s="44"/>
      <c r="L289" s="44"/>
      <c r="M289" s="44"/>
      <c r="N289" s="60"/>
    </row>
    <row r="290" spans="1:14">
      <c r="A290" s="72"/>
      <c r="B290" s="44"/>
      <c r="C290" s="44"/>
      <c r="D290" s="44"/>
      <c r="E290" s="44"/>
      <c r="F290" s="44"/>
      <c r="G290" s="44"/>
      <c r="H290" s="44"/>
      <c r="I290" s="44"/>
      <c r="J290" s="44"/>
      <c r="K290" s="44"/>
      <c r="L290" s="44"/>
      <c r="M290" s="44"/>
      <c r="N290" s="44"/>
    </row>
    <row r="291" spans="1:14">
      <c r="A291" s="72"/>
      <c r="B291" s="65"/>
      <c r="C291" s="65"/>
      <c r="D291" s="65"/>
      <c r="E291" s="65"/>
      <c r="F291" s="65"/>
      <c r="G291" s="65"/>
      <c r="H291" s="65"/>
      <c r="I291" s="65"/>
      <c r="J291" s="65"/>
      <c r="K291" s="65"/>
      <c r="L291" s="65"/>
      <c r="M291" s="65"/>
      <c r="N291" s="65"/>
    </row>
    <row r="292" spans="1:14">
      <c r="A292" s="72"/>
      <c r="B292" s="44"/>
      <c r="C292" s="65"/>
      <c r="D292" s="65"/>
      <c r="E292" s="65"/>
      <c r="F292" s="65"/>
      <c r="G292" s="65"/>
      <c r="H292" s="65"/>
      <c r="I292" s="65"/>
      <c r="J292" s="65"/>
      <c r="K292" s="65"/>
      <c r="L292" s="65"/>
      <c r="M292" s="65"/>
      <c r="N292" s="65"/>
    </row>
    <row r="293" spans="1:14">
      <c r="A293" s="72"/>
      <c r="B293" s="44"/>
      <c r="C293" s="44"/>
      <c r="D293" s="65"/>
      <c r="E293" s="65"/>
      <c r="F293" s="65"/>
      <c r="G293" s="65"/>
      <c r="H293" s="65"/>
      <c r="I293" s="65"/>
      <c r="J293" s="65"/>
      <c r="K293" s="65"/>
      <c r="L293" s="65"/>
      <c r="M293" s="65"/>
      <c r="N293" s="65"/>
    </row>
    <row r="294" spans="1:14">
      <c r="A294" s="72"/>
      <c r="B294" s="44"/>
      <c r="C294" s="44"/>
      <c r="D294" s="44"/>
      <c r="E294" s="65"/>
      <c r="F294" s="65"/>
      <c r="G294" s="65"/>
      <c r="H294" s="65"/>
      <c r="I294" s="65"/>
      <c r="J294" s="65"/>
      <c r="K294" s="65"/>
      <c r="L294" s="65"/>
      <c r="M294" s="65"/>
      <c r="N294" s="65"/>
    </row>
    <row r="295" spans="1:14">
      <c r="A295" s="72"/>
      <c r="B295" s="44"/>
      <c r="C295" s="44"/>
      <c r="D295" s="44"/>
      <c r="E295" s="44"/>
      <c r="F295" s="65"/>
      <c r="G295" s="65"/>
      <c r="H295" s="65"/>
      <c r="I295" s="65"/>
      <c r="J295" s="65"/>
      <c r="K295" s="65"/>
      <c r="L295" s="65"/>
      <c r="M295" s="65"/>
      <c r="N295" s="65"/>
    </row>
    <row r="296" spans="1:14">
      <c r="A296" s="72"/>
      <c r="B296" s="44"/>
      <c r="C296" s="44"/>
      <c r="D296" s="44"/>
      <c r="E296" s="44"/>
      <c r="F296" s="44"/>
      <c r="G296" s="65"/>
      <c r="H296" s="65"/>
      <c r="I296" s="65"/>
      <c r="J296" s="65"/>
      <c r="K296" s="65"/>
      <c r="L296" s="65"/>
      <c r="M296" s="65"/>
      <c r="N296" s="65"/>
    </row>
    <row r="297" spans="1:14">
      <c r="A297" s="72"/>
      <c r="B297" s="44"/>
      <c r="C297" s="44"/>
      <c r="D297" s="44"/>
      <c r="E297" s="44"/>
      <c r="F297" s="44"/>
      <c r="G297" s="44"/>
      <c r="H297" s="65"/>
      <c r="I297" s="65"/>
      <c r="J297" s="65"/>
      <c r="K297" s="65"/>
      <c r="L297" s="65"/>
      <c r="M297" s="65"/>
      <c r="N297" s="65"/>
    </row>
    <row r="298" spans="1:14">
      <c r="A298" s="72"/>
      <c r="B298" s="44"/>
      <c r="C298" s="44"/>
      <c r="D298" s="44"/>
      <c r="E298" s="44"/>
      <c r="F298" s="44"/>
      <c r="G298" s="44"/>
      <c r="H298" s="44"/>
      <c r="I298" s="65"/>
      <c r="J298" s="65"/>
      <c r="K298" s="65"/>
      <c r="L298" s="65"/>
      <c r="M298" s="65"/>
      <c r="N298" s="65"/>
    </row>
    <row r="299" spans="1:14">
      <c r="A299" s="72"/>
      <c r="B299" s="44"/>
      <c r="C299" s="44"/>
      <c r="D299" s="44"/>
      <c r="E299" s="44"/>
      <c r="F299" s="44"/>
      <c r="G299" s="44"/>
      <c r="H299" s="44"/>
      <c r="I299" s="44"/>
      <c r="J299" s="65"/>
      <c r="K299" s="65"/>
      <c r="L299" s="65"/>
      <c r="M299" s="65"/>
      <c r="N299" s="65"/>
    </row>
    <row r="300" spans="1:14">
      <c r="A300" s="72"/>
      <c r="B300" s="44"/>
      <c r="C300" s="44"/>
      <c r="D300" s="44"/>
      <c r="E300" s="44"/>
      <c r="F300" s="44"/>
      <c r="G300" s="44"/>
      <c r="H300" s="44"/>
      <c r="I300" s="44"/>
      <c r="J300" s="44"/>
      <c r="K300" s="65"/>
      <c r="L300" s="65"/>
      <c r="M300" s="65"/>
      <c r="N300" s="65"/>
    </row>
    <row r="301" spans="1:14">
      <c r="A301" s="72"/>
      <c r="B301" s="44"/>
      <c r="C301" s="44"/>
      <c r="D301" s="44"/>
      <c r="E301" s="44"/>
      <c r="F301" s="44"/>
      <c r="G301" s="44"/>
      <c r="H301" s="44"/>
      <c r="I301" s="44"/>
      <c r="J301" s="44"/>
      <c r="K301" s="44"/>
      <c r="L301" s="65"/>
      <c r="M301" s="65"/>
      <c r="N301" s="65"/>
    </row>
    <row r="302" spans="1:14">
      <c r="A302" s="72"/>
      <c r="B302" s="44"/>
      <c r="C302" s="44"/>
      <c r="D302" s="44"/>
      <c r="E302" s="44"/>
      <c r="F302" s="44"/>
      <c r="G302" s="44"/>
      <c r="H302" s="44"/>
      <c r="I302" s="44"/>
      <c r="J302" s="44"/>
      <c r="K302" s="44"/>
      <c r="L302" s="44"/>
      <c r="M302" s="65"/>
      <c r="N302" s="65"/>
    </row>
    <row r="303" spans="1:14">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03"/>
  <sheetViews>
    <sheetView zoomScale="80" workbookViewId="0"/>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91" t="s">
        <v>43</v>
      </c>
    </row>
    <row r="2" spans="1:39">
      <c r="A2" s="21" t="s">
        <v>133</v>
      </c>
      <c r="G2" s="23"/>
      <c r="H2" s="23"/>
      <c r="I2" s="95" t="s">
        <v>134</v>
      </c>
      <c r="O2" s="34"/>
      <c r="P2" s="106" t="s">
        <v>123</v>
      </c>
      <c r="Q2" s="106"/>
      <c r="R2" s="108"/>
      <c r="S2" s="108"/>
      <c r="T2" s="24"/>
      <c r="U2" s="24"/>
      <c r="V2" s="24"/>
      <c r="W2" s="24"/>
      <c r="Z2" s="24"/>
      <c r="AA2" s="24"/>
      <c r="AB2" s="24"/>
      <c r="AC2" s="24"/>
      <c r="AD2" s="24"/>
      <c r="AJ2" s="24"/>
      <c r="AK2" s="24"/>
      <c r="AL2" s="24"/>
      <c r="AM2" s="24"/>
    </row>
    <row r="3" spans="1:39">
      <c r="A3" s="21" t="s">
        <v>148</v>
      </c>
      <c r="G3" s="23"/>
      <c r="H3" s="23"/>
      <c r="I3" s="95"/>
      <c r="O3" s="34"/>
      <c r="P3" s="106"/>
      <c r="Q3" s="106"/>
      <c r="R3" s="108"/>
      <c r="S3" s="108"/>
      <c r="T3" s="24"/>
      <c r="U3" s="24"/>
      <c r="V3" s="24"/>
      <c r="W3" s="24"/>
      <c r="Z3" s="24"/>
      <c r="AA3" s="24"/>
      <c r="AB3" s="24"/>
      <c r="AC3" s="24"/>
      <c r="AD3" s="24"/>
      <c r="AJ3" s="24"/>
      <c r="AK3" s="24"/>
      <c r="AL3" s="24"/>
      <c r="AM3" s="24"/>
    </row>
    <row r="4" spans="1:39">
      <c r="A4" s="112" t="s">
        <v>130</v>
      </c>
      <c r="B4" s="165" t="s">
        <v>141</v>
      </c>
      <c r="G4" s="23"/>
      <c r="H4" s="23"/>
      <c r="I4" s="168" t="s">
        <v>135</v>
      </c>
      <c r="J4" s="144"/>
      <c r="K4" s="144"/>
      <c r="L4" s="169">
        <f>SUM(L6:L17)</f>
        <v>1.1434912673126476</v>
      </c>
      <c r="M4" s="170" t="s">
        <v>142</v>
      </c>
      <c r="N4" s="171"/>
      <c r="O4" s="172">
        <f>SUM(P6:P17)</f>
        <v>-1.1434912673126476</v>
      </c>
      <c r="P4" s="32"/>
      <c r="Q4" s="142"/>
      <c r="R4" s="108"/>
      <c r="S4" s="108"/>
      <c r="T4" s="24"/>
      <c r="U4" s="24"/>
      <c r="V4" s="24"/>
      <c r="W4" s="24"/>
      <c r="Z4" s="24"/>
      <c r="AA4" s="24"/>
      <c r="AB4" s="24"/>
      <c r="AC4" s="24"/>
      <c r="AD4" s="24"/>
      <c r="AJ4" s="24"/>
      <c r="AK4" s="24"/>
      <c r="AL4" s="24"/>
      <c r="AM4" s="24"/>
    </row>
    <row r="5" spans="1:39">
      <c r="A5" s="112">
        <v>1</v>
      </c>
      <c r="B5" s="166">
        <f>0.08</f>
        <v>0.08</v>
      </c>
      <c r="G5" s="23"/>
      <c r="H5" s="23"/>
      <c r="I5" s="173" t="s">
        <v>124</v>
      </c>
      <c r="J5" s="174" t="s">
        <v>125</v>
      </c>
      <c r="K5" s="174" t="s">
        <v>126</v>
      </c>
      <c r="L5" s="175" t="s">
        <v>127</v>
      </c>
      <c r="M5" s="171" t="str">
        <f>I5</f>
        <v>Qtr:</v>
      </c>
      <c r="N5" s="171" t="str">
        <f>J5</f>
        <v>E[CF]</v>
      </c>
      <c r="O5" s="171" t="str">
        <f>K5</f>
        <v>CEQ[CF]</v>
      </c>
      <c r="P5" s="171" t="str">
        <f>L5</f>
        <v>PV[CEQ]</v>
      </c>
      <c r="Q5" s="142"/>
      <c r="R5" s="108"/>
      <c r="S5" s="108"/>
      <c r="T5" s="24"/>
      <c r="U5" s="24"/>
      <c r="V5" s="24"/>
      <c r="W5" s="24"/>
      <c r="Z5" s="24"/>
      <c r="AA5" s="24"/>
      <c r="AB5" s="24"/>
      <c r="AC5" s="24"/>
      <c r="AD5" s="24"/>
      <c r="AJ5" s="24"/>
      <c r="AK5" s="24"/>
      <c r="AL5" s="24"/>
      <c r="AM5" s="24"/>
    </row>
    <row r="6" spans="1:39">
      <c r="A6" s="112">
        <f t="shared" ref="A6:A16" si="0">1+A5</f>
        <v>2</v>
      </c>
      <c r="B6" s="166">
        <f t="shared" ref="B6:B16" si="1">B5</f>
        <v>0.08</v>
      </c>
      <c r="G6" s="23"/>
      <c r="H6" s="23"/>
      <c r="I6" s="176">
        <v>1</v>
      </c>
      <c r="J6" s="177">
        <f>C48</f>
        <v>1.35</v>
      </c>
      <c r="K6" s="177">
        <f>J6-B$34*B$28</f>
        <v>0.10000000000000009</v>
      </c>
      <c r="L6" s="178">
        <f t="shared" ref="L6:L17" si="2">K6/(1+B$35)^I6</f>
        <v>9.9255583126550945E-2</v>
      </c>
      <c r="M6" s="179">
        <f t="shared" ref="M6:M17" si="3">I6</f>
        <v>1</v>
      </c>
      <c r="N6" s="180">
        <f t="shared" ref="N6:N17" si="4">(B$29-(B5-B$26)*B$24)*B$28</f>
        <v>-1.35</v>
      </c>
      <c r="O6" s="177">
        <f t="shared" ref="O6:O17" si="5">N6+(B5-B$25)*B$24*B$28</f>
        <v>-0.10000000000000009</v>
      </c>
      <c r="P6" s="178">
        <f t="shared" ref="P6:P17" si="6">O6/(1+B$35)^M6</f>
        <v>-9.9255583126550945E-2</v>
      </c>
      <c r="Q6" s="106"/>
      <c r="R6" s="108"/>
      <c r="S6" s="108"/>
      <c r="T6" s="24"/>
      <c r="U6" s="24"/>
      <c r="V6" s="24"/>
      <c r="W6" s="24"/>
      <c r="Z6" s="24"/>
      <c r="AA6" s="24"/>
      <c r="AB6" s="24"/>
      <c r="AC6" s="24"/>
      <c r="AD6" s="24"/>
      <c r="AJ6" s="24"/>
      <c r="AK6" s="24"/>
      <c r="AL6" s="24"/>
      <c r="AM6" s="24"/>
    </row>
    <row r="7" spans="1:39">
      <c r="A7" s="112">
        <f t="shared" si="0"/>
        <v>3</v>
      </c>
      <c r="B7" s="166">
        <f t="shared" si="1"/>
        <v>0.08</v>
      </c>
      <c r="G7" s="23"/>
      <c r="H7" s="23"/>
      <c r="I7" s="176">
        <v>2</v>
      </c>
      <c r="J7" s="177">
        <f>D48</f>
        <v>1.35</v>
      </c>
      <c r="K7" s="177">
        <f>J7-C$34*B$28</f>
        <v>0.10000000000000009</v>
      </c>
      <c r="L7" s="178">
        <f t="shared" si="2"/>
        <v>9.8516707817916563E-2</v>
      </c>
      <c r="M7" s="179">
        <f t="shared" si="3"/>
        <v>2</v>
      </c>
      <c r="N7" s="180">
        <f t="shared" si="4"/>
        <v>-1.35</v>
      </c>
      <c r="O7" s="177">
        <f t="shared" si="5"/>
        <v>-0.10000000000000009</v>
      </c>
      <c r="P7" s="178">
        <f t="shared" si="6"/>
        <v>-9.8516707817916563E-2</v>
      </c>
      <c r="Q7" s="106"/>
      <c r="R7" s="108"/>
      <c r="S7" s="108"/>
      <c r="T7" s="24"/>
      <c r="U7" s="24"/>
      <c r="V7" s="24"/>
      <c r="W7" s="24"/>
      <c r="Z7" s="24"/>
      <c r="AA7" s="24"/>
      <c r="AB7" s="24"/>
      <c r="AC7" s="24"/>
      <c r="AD7" s="24"/>
      <c r="AJ7" s="24"/>
      <c r="AK7" s="24"/>
      <c r="AL7" s="24"/>
      <c r="AM7" s="24"/>
    </row>
    <row r="8" spans="1:39">
      <c r="A8" s="112">
        <f t="shared" si="0"/>
        <v>4</v>
      </c>
      <c r="B8" s="166">
        <f t="shared" si="1"/>
        <v>0.08</v>
      </c>
      <c r="G8" s="23"/>
      <c r="H8" s="23"/>
      <c r="I8" s="176">
        <v>3</v>
      </c>
      <c r="J8" s="177">
        <f>E48</f>
        <v>1.35</v>
      </c>
      <c r="K8" s="177">
        <f>J8-D$34*B$28</f>
        <v>0.10000000000000009</v>
      </c>
      <c r="L8" s="178">
        <f t="shared" si="2"/>
        <v>9.7783332821753402E-2</v>
      </c>
      <c r="M8" s="179">
        <f t="shared" si="3"/>
        <v>3</v>
      </c>
      <c r="N8" s="180">
        <f t="shared" si="4"/>
        <v>-1.35</v>
      </c>
      <c r="O8" s="177">
        <f t="shared" si="5"/>
        <v>-0.10000000000000009</v>
      </c>
      <c r="P8" s="178">
        <f t="shared" si="6"/>
        <v>-9.7783332821753402E-2</v>
      </c>
      <c r="Q8" s="106"/>
      <c r="R8" s="108"/>
      <c r="S8" s="108"/>
      <c r="T8" s="24"/>
      <c r="U8" s="24"/>
      <c r="V8" s="24"/>
      <c r="W8" s="24"/>
      <c r="Z8" s="24"/>
      <c r="AA8" s="24"/>
      <c r="AB8" s="24"/>
      <c r="AC8" s="24"/>
      <c r="AD8" s="24"/>
      <c r="AJ8" s="24"/>
      <c r="AK8" s="24"/>
      <c r="AL8" s="24"/>
      <c r="AM8" s="24"/>
    </row>
    <row r="9" spans="1:39">
      <c r="A9" s="112">
        <f t="shared" si="0"/>
        <v>5</v>
      </c>
      <c r="B9" s="166">
        <f t="shared" si="1"/>
        <v>0.08</v>
      </c>
      <c r="G9" s="23"/>
      <c r="H9" s="23"/>
      <c r="I9" s="176">
        <v>4</v>
      </c>
      <c r="J9" s="177">
        <f>F48</f>
        <v>1.35</v>
      </c>
      <c r="K9" s="177">
        <f>J9-E$34*B$28</f>
        <v>0.10000000000000009</v>
      </c>
      <c r="L9" s="178">
        <f t="shared" si="2"/>
        <v>9.7055417192807344E-2</v>
      </c>
      <c r="M9" s="179">
        <f t="shared" si="3"/>
        <v>4</v>
      </c>
      <c r="N9" s="180">
        <f t="shared" si="4"/>
        <v>-1.35</v>
      </c>
      <c r="O9" s="177">
        <f t="shared" si="5"/>
        <v>-0.10000000000000009</v>
      </c>
      <c r="P9" s="178">
        <f t="shared" si="6"/>
        <v>-9.7055417192807344E-2</v>
      </c>
      <c r="Q9" s="106"/>
      <c r="R9" s="108"/>
      <c r="S9" s="108"/>
      <c r="T9" s="24"/>
      <c r="U9" s="24"/>
      <c r="V9" s="24"/>
      <c r="W9" s="24"/>
      <c r="Z9" s="24"/>
      <c r="AA9" s="24"/>
      <c r="AB9" s="24"/>
      <c r="AC9" s="24"/>
      <c r="AD9" s="24"/>
      <c r="AJ9" s="24"/>
      <c r="AK9" s="24"/>
      <c r="AL9" s="24"/>
      <c r="AM9" s="24"/>
    </row>
    <row r="10" spans="1:39">
      <c r="A10" s="112">
        <f t="shared" si="0"/>
        <v>6</v>
      </c>
      <c r="B10" s="166">
        <f t="shared" si="1"/>
        <v>0.08</v>
      </c>
      <c r="G10" s="23"/>
      <c r="H10" s="23"/>
      <c r="I10" s="176">
        <v>5</v>
      </c>
      <c r="J10" s="177">
        <f>G48</f>
        <v>1.35</v>
      </c>
      <c r="K10" s="177">
        <f>J10-F$34*B$28</f>
        <v>0.10000000000000009</v>
      </c>
      <c r="L10" s="178">
        <f t="shared" si="2"/>
        <v>9.6332920290627636E-2</v>
      </c>
      <c r="M10" s="179">
        <f t="shared" si="3"/>
        <v>5</v>
      </c>
      <c r="N10" s="180">
        <f t="shared" si="4"/>
        <v>-1.35</v>
      </c>
      <c r="O10" s="177">
        <f t="shared" si="5"/>
        <v>-0.10000000000000009</v>
      </c>
      <c r="P10" s="178">
        <f t="shared" si="6"/>
        <v>-9.6332920290627636E-2</v>
      </c>
      <c r="Q10" s="106"/>
      <c r="R10" s="108"/>
      <c r="S10" s="108"/>
      <c r="T10" s="24"/>
      <c r="U10" s="24"/>
      <c r="V10" s="24"/>
      <c r="W10" s="24"/>
      <c r="Z10" s="24"/>
      <c r="AA10" s="24"/>
      <c r="AB10" s="24"/>
      <c r="AC10" s="24"/>
      <c r="AD10" s="24"/>
      <c r="AJ10" s="24"/>
      <c r="AK10" s="24"/>
      <c r="AL10" s="24"/>
      <c r="AM10" s="24"/>
    </row>
    <row r="11" spans="1:39">
      <c r="A11" s="112">
        <f t="shared" si="0"/>
        <v>7</v>
      </c>
      <c r="B11" s="166">
        <f t="shared" si="1"/>
        <v>0.08</v>
      </c>
      <c r="G11" s="23"/>
      <c r="H11" s="23"/>
      <c r="I11" s="176">
        <v>6</v>
      </c>
      <c r="J11" s="177">
        <f>H48</f>
        <v>1.35</v>
      </c>
      <c r="K11" s="177">
        <f>J11-G$34*B$28</f>
        <v>0.10000000000000009</v>
      </c>
      <c r="L11" s="178">
        <f t="shared" si="2"/>
        <v>9.5615801777297879E-2</v>
      </c>
      <c r="M11" s="179">
        <f t="shared" si="3"/>
        <v>6</v>
      </c>
      <c r="N11" s="180">
        <f t="shared" si="4"/>
        <v>-1.35</v>
      </c>
      <c r="O11" s="177">
        <f t="shared" si="5"/>
        <v>-0.10000000000000009</v>
      </c>
      <c r="P11" s="178">
        <f t="shared" si="6"/>
        <v>-9.5615801777297879E-2</v>
      </c>
      <c r="Q11" s="106"/>
      <c r="R11" s="108"/>
      <c r="S11" s="108"/>
      <c r="T11" s="24"/>
      <c r="U11" s="24"/>
      <c r="V11" s="24"/>
      <c r="W11" s="24"/>
      <c r="Z11" s="24"/>
      <c r="AA11" s="24"/>
      <c r="AB11" s="24"/>
      <c r="AC11" s="24"/>
      <c r="AD11" s="24"/>
      <c r="AJ11" s="24"/>
      <c r="AK11" s="24"/>
      <c r="AL11" s="24"/>
      <c r="AM11" s="24"/>
    </row>
    <row r="12" spans="1:39">
      <c r="A12" s="112">
        <f t="shared" si="0"/>
        <v>8</v>
      </c>
      <c r="B12" s="166">
        <f t="shared" si="1"/>
        <v>0.08</v>
      </c>
      <c r="G12" s="23"/>
      <c r="H12" s="23"/>
      <c r="I12" s="176">
        <v>7</v>
      </c>
      <c r="J12" s="177">
        <f>I48</f>
        <v>1.35</v>
      </c>
      <c r="K12" s="177">
        <f>J12-H$34*B$28</f>
        <v>0.10000000000000009</v>
      </c>
      <c r="L12" s="178">
        <f t="shared" si="2"/>
        <v>9.4904021615183992E-2</v>
      </c>
      <c r="M12" s="179">
        <f t="shared" si="3"/>
        <v>7</v>
      </c>
      <c r="N12" s="180">
        <f t="shared" si="4"/>
        <v>-1.35</v>
      </c>
      <c r="O12" s="177">
        <f t="shared" si="5"/>
        <v>-0.10000000000000009</v>
      </c>
      <c r="P12" s="178">
        <f t="shared" si="6"/>
        <v>-9.4904021615183992E-2</v>
      </c>
      <c r="Q12" s="106"/>
      <c r="R12" s="108"/>
      <c r="S12" s="108"/>
      <c r="T12" s="24"/>
      <c r="U12" s="24"/>
      <c r="V12" s="24"/>
      <c r="W12" s="24"/>
      <c r="Z12" s="24"/>
      <c r="AA12" s="24"/>
      <c r="AB12" s="24"/>
      <c r="AC12" s="24"/>
      <c r="AD12" s="24"/>
      <c r="AJ12" s="24"/>
      <c r="AK12" s="24"/>
      <c r="AL12" s="24"/>
      <c r="AM12" s="24"/>
    </row>
    <row r="13" spans="1:39">
      <c r="A13" s="112">
        <f t="shared" si="0"/>
        <v>9</v>
      </c>
      <c r="B13" s="166">
        <f t="shared" si="1"/>
        <v>0.08</v>
      </c>
      <c r="G13" s="23"/>
      <c r="H13" s="23"/>
      <c r="I13" s="176">
        <v>8</v>
      </c>
      <c r="J13" s="177">
        <f>J48</f>
        <v>1.35</v>
      </c>
      <c r="K13" s="177">
        <f>J13-I$34*B$28</f>
        <v>0.10000000000000009</v>
      </c>
      <c r="L13" s="178">
        <f t="shared" si="2"/>
        <v>9.4197540064698743E-2</v>
      </c>
      <c r="M13" s="179">
        <f t="shared" si="3"/>
        <v>8</v>
      </c>
      <c r="N13" s="180">
        <f t="shared" si="4"/>
        <v>-1.35</v>
      </c>
      <c r="O13" s="177">
        <f t="shared" si="5"/>
        <v>-0.10000000000000009</v>
      </c>
      <c r="P13" s="178">
        <f t="shared" si="6"/>
        <v>-9.4197540064698743E-2</v>
      </c>
      <c r="Q13" s="106"/>
      <c r="R13" s="108"/>
      <c r="S13" s="108"/>
      <c r="T13" s="24"/>
      <c r="U13" s="24"/>
      <c r="V13" s="24"/>
      <c r="W13" s="24"/>
      <c r="Z13" s="24"/>
      <c r="AA13" s="24"/>
      <c r="AB13" s="24"/>
      <c r="AC13" s="24"/>
      <c r="AD13" s="24"/>
      <c r="AJ13" s="24"/>
      <c r="AK13" s="24"/>
      <c r="AL13" s="24"/>
      <c r="AM13" s="24"/>
    </row>
    <row r="14" spans="1:39">
      <c r="A14" s="112">
        <f t="shared" si="0"/>
        <v>10</v>
      </c>
      <c r="B14" s="166">
        <f t="shared" si="1"/>
        <v>0.08</v>
      </c>
      <c r="G14" s="23"/>
      <c r="H14" s="23"/>
      <c r="I14" s="176">
        <v>9</v>
      </c>
      <c r="J14" s="177">
        <f>K48</f>
        <v>1.35</v>
      </c>
      <c r="K14" s="177">
        <f>J14-J$34*B$28</f>
        <v>0.10000000000000009</v>
      </c>
      <c r="L14" s="178">
        <f t="shared" si="2"/>
        <v>9.3496317682083122E-2</v>
      </c>
      <c r="M14" s="179">
        <f t="shared" si="3"/>
        <v>9</v>
      </c>
      <c r="N14" s="180">
        <f t="shared" si="4"/>
        <v>-1.35</v>
      </c>
      <c r="O14" s="177">
        <f t="shared" si="5"/>
        <v>-0.10000000000000009</v>
      </c>
      <c r="P14" s="178">
        <f t="shared" si="6"/>
        <v>-9.3496317682083122E-2</v>
      </c>
      <c r="Q14" s="106"/>
      <c r="R14" s="108"/>
      <c r="S14" s="108"/>
      <c r="T14" s="24"/>
      <c r="U14" s="24"/>
      <c r="V14" s="24"/>
      <c r="W14" s="24"/>
      <c r="Z14" s="24"/>
      <c r="AA14" s="24"/>
      <c r="AB14" s="24"/>
      <c r="AC14" s="24"/>
      <c r="AD14" s="24"/>
      <c r="AJ14" s="24"/>
      <c r="AK14" s="24"/>
      <c r="AL14" s="24"/>
      <c r="AM14" s="24"/>
    </row>
    <row r="15" spans="1:39">
      <c r="A15" s="112">
        <f t="shared" si="0"/>
        <v>11</v>
      </c>
      <c r="B15" s="166">
        <f t="shared" si="1"/>
        <v>0.08</v>
      </c>
      <c r="G15" s="23"/>
      <c r="H15" s="23"/>
      <c r="I15" s="176">
        <v>10</v>
      </c>
      <c r="J15" s="177">
        <f>L48</f>
        <v>1.35</v>
      </c>
      <c r="K15" s="177">
        <f>J15-K$34*B$28</f>
        <v>0.10000000000000009</v>
      </c>
      <c r="L15" s="178">
        <f t="shared" si="2"/>
        <v>9.2800315317204077E-2</v>
      </c>
      <c r="M15" s="179">
        <f t="shared" si="3"/>
        <v>10</v>
      </c>
      <c r="N15" s="180">
        <f t="shared" si="4"/>
        <v>-1.35</v>
      </c>
      <c r="O15" s="177">
        <f t="shared" si="5"/>
        <v>-0.10000000000000009</v>
      </c>
      <c r="P15" s="178">
        <f t="shared" si="6"/>
        <v>-9.2800315317204077E-2</v>
      </c>
      <c r="Q15" s="106"/>
      <c r="R15" s="108"/>
      <c r="S15" s="108"/>
      <c r="T15" s="24"/>
      <c r="U15" s="24"/>
      <c r="V15" s="24"/>
      <c r="W15" s="24"/>
      <c r="Z15" s="24"/>
      <c r="AA15" s="24"/>
      <c r="AB15" s="24"/>
      <c r="AC15" s="24"/>
      <c r="AD15" s="24"/>
      <c r="AJ15" s="24"/>
      <c r="AK15" s="24"/>
      <c r="AL15" s="24"/>
      <c r="AM15" s="24"/>
    </row>
    <row r="16" spans="1:39">
      <c r="A16" s="112">
        <f t="shared" si="0"/>
        <v>12</v>
      </c>
      <c r="B16" s="166">
        <f t="shared" si="1"/>
        <v>0.08</v>
      </c>
      <c r="G16" s="23"/>
      <c r="H16" s="23"/>
      <c r="I16" s="176">
        <v>11</v>
      </c>
      <c r="J16" s="177">
        <f>M48</f>
        <v>1.35</v>
      </c>
      <c r="K16" s="177">
        <f>J16-L$34*B$28</f>
        <v>0.10000000000000009</v>
      </c>
      <c r="L16" s="178">
        <f t="shared" si="2"/>
        <v>9.2109494111368803E-2</v>
      </c>
      <c r="M16" s="179">
        <f t="shared" si="3"/>
        <v>11</v>
      </c>
      <c r="N16" s="180">
        <f t="shared" si="4"/>
        <v>-1.35</v>
      </c>
      <c r="O16" s="177">
        <f t="shared" si="5"/>
        <v>-0.10000000000000009</v>
      </c>
      <c r="P16" s="178">
        <f t="shared" si="6"/>
        <v>-9.2109494111368803E-2</v>
      </c>
      <c r="Q16" s="106"/>
      <c r="R16" s="108"/>
      <c r="S16" s="108"/>
      <c r="T16" s="24"/>
      <c r="U16" s="24"/>
      <c r="V16" s="24"/>
      <c r="W16" s="24"/>
      <c r="Z16" s="24"/>
      <c r="AA16" s="24"/>
      <c r="AB16" s="24"/>
      <c r="AC16" s="24"/>
      <c r="AD16" s="24"/>
      <c r="AJ16" s="24"/>
      <c r="AK16" s="24"/>
      <c r="AL16" s="24"/>
      <c r="AM16" s="24"/>
    </row>
    <row r="17" spans="1:39" ht="16.2" thickBot="1">
      <c r="A17" s="112"/>
      <c r="B17" s="167"/>
      <c r="G17" s="23"/>
      <c r="H17" s="23"/>
      <c r="I17" s="181">
        <v>12</v>
      </c>
      <c r="J17" s="182">
        <f>N48</f>
        <v>1.35</v>
      </c>
      <c r="K17" s="182">
        <f>J17-M$34*B$28</f>
        <v>0.10000000000000009</v>
      </c>
      <c r="L17" s="183">
        <f t="shared" si="2"/>
        <v>9.1423815495155131E-2</v>
      </c>
      <c r="M17" s="144">
        <f t="shared" si="3"/>
        <v>12</v>
      </c>
      <c r="N17" s="177">
        <f t="shared" si="4"/>
        <v>-1.35</v>
      </c>
      <c r="O17" s="177">
        <f t="shared" si="5"/>
        <v>-0.10000000000000009</v>
      </c>
      <c r="P17" s="178">
        <f t="shared" si="6"/>
        <v>-9.1423815495155131E-2</v>
      </c>
      <c r="Q17" s="106"/>
      <c r="R17" s="108"/>
      <c r="S17" s="108"/>
      <c r="T17" s="24"/>
      <c r="U17" s="24"/>
      <c r="V17" s="24"/>
      <c r="W17" s="24"/>
      <c r="Z17" s="24"/>
      <c r="AA17" s="24"/>
      <c r="AB17" s="24"/>
      <c r="AC17" s="24"/>
      <c r="AD17" s="24"/>
      <c r="AJ17" s="24"/>
      <c r="AK17" s="24"/>
      <c r="AL17" s="24"/>
      <c r="AM17" s="24"/>
    </row>
    <row r="18" spans="1:39">
      <c r="A18" s="26" t="s">
        <v>131</v>
      </c>
      <c r="B18" s="164" t="s">
        <v>136</v>
      </c>
      <c r="C18" s="146" t="s">
        <v>138</v>
      </c>
      <c r="D18" s="27"/>
      <c r="E18" s="27"/>
      <c r="F18" s="93"/>
      <c r="G18" s="28"/>
      <c r="H18" s="29"/>
      <c r="I18" s="184" t="s">
        <v>143</v>
      </c>
      <c r="J18" s="105"/>
      <c r="K18" s="105"/>
      <c r="L18" s="105"/>
      <c r="M18" s="104" t="s">
        <v>143</v>
      </c>
      <c r="N18" s="105"/>
      <c r="O18" s="185"/>
      <c r="P18" s="117"/>
      <c r="Q18" s="106"/>
      <c r="R18" s="108"/>
      <c r="S18" s="108"/>
      <c r="T18" s="24"/>
      <c r="U18" s="24"/>
      <c r="V18" s="24"/>
      <c r="W18" s="24"/>
      <c r="Z18" s="24"/>
      <c r="AA18" s="24"/>
      <c r="AB18" s="24"/>
      <c r="AC18" s="24"/>
      <c r="AD18" s="24"/>
      <c r="AJ18" s="24"/>
      <c r="AK18" s="24"/>
      <c r="AL18" s="24"/>
      <c r="AM18" s="24"/>
    </row>
    <row r="19" spans="1:39">
      <c r="A19" s="114" t="s">
        <v>137</v>
      </c>
      <c r="B19" s="139">
        <f>B90</f>
        <v>1.1434912673126476</v>
      </c>
      <c r="C19" s="32"/>
      <c r="D19" s="32"/>
      <c r="E19" s="32"/>
      <c r="F19" s="32"/>
      <c r="G19" s="33"/>
      <c r="H19" s="36"/>
      <c r="I19" s="186" t="s">
        <v>121</v>
      </c>
      <c r="J19" s="187">
        <f>((-B37)-B29)*B28*(1-1/(1+B35)^12)/B35+B28-B28/(1+B35)^12</f>
        <v>1.1434912673126689</v>
      </c>
      <c r="K19" s="119"/>
      <c r="L19" s="119"/>
      <c r="M19" s="118" t="s">
        <v>122</v>
      </c>
      <c r="N19" s="140">
        <f>(B29+(B37))*B28*(1-1/(1+B35)^12)/B35-B28+B28/(1+B35)^12</f>
        <v>-1.1434912673126689</v>
      </c>
      <c r="O19" s="188"/>
      <c r="P19" s="189"/>
      <c r="Q19" s="106"/>
      <c r="R19" s="108"/>
      <c r="S19" s="108"/>
      <c r="T19" s="24"/>
      <c r="U19" s="24"/>
      <c r="V19" s="24"/>
      <c r="W19" s="24"/>
      <c r="Z19" s="24"/>
      <c r="AA19" s="24"/>
      <c r="AB19" s="24"/>
      <c r="AC19" s="24"/>
      <c r="AD19" s="24"/>
      <c r="AJ19" s="24"/>
      <c r="AK19" s="24"/>
      <c r="AL19" s="24"/>
      <c r="AM19" s="24"/>
    </row>
    <row r="20" spans="1:39">
      <c r="A20" s="114" t="s">
        <v>139</v>
      </c>
      <c r="B20" s="139">
        <f>L4</f>
        <v>1.1434912673126476</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c r="A21" s="114" t="s">
        <v>140</v>
      </c>
      <c r="B21" s="143">
        <f>((-B37)-B29)*B28*(1-1/(1+B35)^12)/B35+B28-B28/(1+B35)^12</f>
        <v>1.1434912673126689</v>
      </c>
      <c r="C21" s="32"/>
      <c r="D21" s="32"/>
      <c r="E21" s="32"/>
      <c r="F21" s="32"/>
      <c r="G21" s="33"/>
      <c r="H21" s="36"/>
      <c r="I21" s="23"/>
      <c r="J21" s="24"/>
      <c r="O21" s="34"/>
      <c r="P21" s="106"/>
      <c r="Q21" s="106"/>
      <c r="R21" s="108"/>
      <c r="S21" s="108"/>
      <c r="T21" s="24"/>
      <c r="U21" s="24"/>
      <c r="V21" s="24"/>
      <c r="W21" s="24"/>
      <c r="Z21" s="24"/>
      <c r="AA21" s="24"/>
      <c r="AB21" s="24"/>
      <c r="AC21" s="24"/>
      <c r="AD21" s="24"/>
      <c r="AJ21" s="24"/>
      <c r="AK21" s="24"/>
      <c r="AL21" s="24"/>
      <c r="AM21" s="24"/>
    </row>
    <row r="22" spans="1:39" ht="16.2" thickBot="1">
      <c r="A22" s="147" t="s">
        <v>144</v>
      </c>
      <c r="B22" s="198">
        <f>AVERAGE(C48:N48)</f>
        <v>1.3499999999999999</v>
      </c>
      <c r="C22" s="42"/>
      <c r="D22" s="42"/>
      <c r="E22" s="42"/>
      <c r="F22" s="42"/>
      <c r="G22" s="148"/>
      <c r="H22" s="149"/>
      <c r="I22" s="23"/>
      <c r="J22" s="24"/>
      <c r="O22" s="34"/>
      <c r="P22" s="106"/>
      <c r="Q22" s="106"/>
      <c r="R22" s="108"/>
      <c r="S22" s="108"/>
      <c r="T22" s="24"/>
      <c r="U22" s="24"/>
      <c r="V22" s="24"/>
      <c r="W22" s="24"/>
      <c r="Z22" s="24"/>
      <c r="AA22" s="24"/>
      <c r="AB22" s="24"/>
      <c r="AC22" s="24"/>
      <c r="AD22" s="24"/>
      <c r="AJ22" s="24"/>
      <c r="AK22" s="24"/>
      <c r="AL22" s="24"/>
      <c r="AM22" s="24"/>
    </row>
    <row r="23" spans="1:39">
      <c r="A23" s="25" t="s">
        <v>129</v>
      </c>
      <c r="B23" s="76"/>
      <c r="C23" s="24"/>
      <c r="D23" s="145"/>
      <c r="E23" s="24"/>
      <c r="F23" s="24"/>
      <c r="G23" s="24"/>
      <c r="I23" s="23"/>
      <c r="J23" s="24"/>
      <c r="O23" s="34"/>
      <c r="P23" s="106"/>
      <c r="Q23" s="106"/>
      <c r="R23" s="108"/>
      <c r="S23" s="108"/>
      <c r="T23" s="24"/>
      <c r="U23" s="24"/>
      <c r="V23" s="24"/>
      <c r="W23" s="24"/>
      <c r="Z23" s="24"/>
      <c r="AA23" s="24"/>
      <c r="AB23" s="24"/>
      <c r="AC23" s="24"/>
      <c r="AD23" s="24"/>
      <c r="AJ23" s="24"/>
      <c r="AK23" s="24"/>
      <c r="AL23" s="24"/>
      <c r="AM23" s="24"/>
    </row>
    <row r="24" spans="1:39">
      <c r="A24" s="31" t="s">
        <v>85</v>
      </c>
      <c r="B24" s="77">
        <f>1/4</f>
        <v>0.25</v>
      </c>
      <c r="D24" s="141"/>
      <c r="I24" s="23"/>
      <c r="J24" s="24"/>
      <c r="O24" s="34"/>
      <c r="P24" s="106"/>
      <c r="Q24" s="106"/>
      <c r="R24" s="108"/>
      <c r="S24" s="108"/>
      <c r="T24" s="24"/>
      <c r="U24" s="24"/>
      <c r="V24" s="24"/>
      <c r="W24" s="24"/>
      <c r="Z24" s="24"/>
      <c r="AA24" s="24"/>
      <c r="AB24" s="24"/>
      <c r="AC24" s="24"/>
      <c r="AD24" s="24"/>
      <c r="AJ24" s="24"/>
      <c r="AK24" s="24"/>
      <c r="AL24" s="24"/>
      <c r="AM24" s="24"/>
    </row>
    <row r="25" spans="1:39" ht="16.2" thickBot="1">
      <c r="A25" s="31" t="s">
        <v>76</v>
      </c>
      <c r="B25" s="150">
        <v>0.03</v>
      </c>
      <c r="D25" s="141"/>
      <c r="I25" s="23"/>
      <c r="J25" s="24"/>
      <c r="O25" s="34"/>
      <c r="P25" s="106"/>
      <c r="Q25" s="106"/>
      <c r="R25" s="108"/>
      <c r="S25" s="108"/>
      <c r="T25" s="24"/>
      <c r="U25" s="24"/>
      <c r="V25" s="24"/>
      <c r="W25" s="24"/>
      <c r="Z25" s="24"/>
      <c r="AA25" s="24"/>
      <c r="AB25" s="24"/>
      <c r="AC25" s="24"/>
      <c r="AD25" s="24"/>
      <c r="AJ25" s="24"/>
      <c r="AK25" s="24"/>
      <c r="AL25" s="24"/>
      <c r="AM25" s="24"/>
    </row>
    <row r="26" spans="1:39" ht="16.2" thickBot="1">
      <c r="A26" s="89" t="s">
        <v>102</v>
      </c>
      <c r="B26" s="150">
        <f>0.05</f>
        <v>0.05</v>
      </c>
      <c r="C26" s="200" t="s">
        <v>154</v>
      </c>
      <c r="D26" s="201"/>
      <c r="E26" s="202">
        <f>(AVERAGE(B5:B16)-B26)*B24</f>
        <v>7.4999999999999963E-3</v>
      </c>
      <c r="I26" s="23"/>
      <c r="J26" s="24"/>
      <c r="O26" s="34"/>
      <c r="P26" s="106"/>
      <c r="Q26" s="106"/>
      <c r="R26" s="108"/>
      <c r="S26" s="108"/>
      <c r="T26" s="24"/>
      <c r="U26" s="24"/>
      <c r="V26" s="24"/>
      <c r="W26" s="24"/>
      <c r="Z26" s="24"/>
      <c r="AA26" s="24"/>
      <c r="AB26" s="24"/>
      <c r="AC26" s="24"/>
      <c r="AD26" s="24"/>
      <c r="AJ26" s="24"/>
      <c r="AK26" s="24"/>
      <c r="AL26" s="24"/>
      <c r="AM26" s="24"/>
    </row>
    <row r="27" spans="1:39">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2" thickBot="1">
      <c r="A29" s="153" t="s">
        <v>104</v>
      </c>
      <c r="B29" s="154">
        <f>-0.006</f>
        <v>-6.0000000000000001E-3</v>
      </c>
      <c r="C29" s="110" t="s">
        <v>146</v>
      </c>
      <c r="I29" s="23"/>
      <c r="O29" s="34"/>
      <c r="P29" s="34"/>
      <c r="Q29" s="34"/>
      <c r="R29" s="34"/>
      <c r="S29" s="34"/>
      <c r="T29" s="24"/>
      <c r="U29" s="24"/>
      <c r="V29" s="24"/>
      <c r="W29" s="24"/>
      <c r="Z29" s="24"/>
      <c r="AA29" s="24"/>
      <c r="AB29" s="24"/>
      <c r="AC29" s="24"/>
      <c r="AD29" s="24"/>
      <c r="AJ29" s="24"/>
      <c r="AK29" s="24"/>
      <c r="AL29" s="24"/>
      <c r="AM29" s="24"/>
    </row>
    <row r="30" spans="1:39">
      <c r="A30" s="43"/>
      <c r="B30" s="155"/>
      <c r="I30" s="23"/>
      <c r="O30" s="34"/>
      <c r="P30" s="34"/>
      <c r="Q30" s="34"/>
      <c r="R30" s="34"/>
      <c r="S30" s="34"/>
      <c r="T30" s="24"/>
      <c r="U30" s="24"/>
      <c r="V30" s="24"/>
      <c r="W30" s="24"/>
      <c r="Z30" s="24"/>
      <c r="AA30" s="24"/>
      <c r="AB30" s="24"/>
      <c r="AC30" s="24"/>
      <c r="AD30" s="24"/>
      <c r="AJ30" s="24"/>
      <c r="AK30" s="24"/>
      <c r="AL30" s="24"/>
      <c r="AM30" s="24"/>
    </row>
    <row r="31" spans="1:39">
      <c r="A31" s="91" t="s">
        <v>128</v>
      </c>
      <c r="B31" s="22">
        <v>0</v>
      </c>
      <c r="C31" s="22">
        <v>1</v>
      </c>
      <c r="D31" s="22">
        <v>2</v>
      </c>
      <c r="E31" s="22">
        <v>3</v>
      </c>
      <c r="F31" s="22">
        <v>4</v>
      </c>
      <c r="G31" s="22">
        <v>5</v>
      </c>
      <c r="H31" s="22">
        <v>6</v>
      </c>
      <c r="I31" s="24">
        <v>7</v>
      </c>
      <c r="J31" s="22">
        <v>8</v>
      </c>
      <c r="K31" s="22">
        <v>9</v>
      </c>
      <c r="L31" s="22">
        <v>10</v>
      </c>
      <c r="M31" s="22">
        <v>11</v>
      </c>
      <c r="N31" s="37"/>
      <c r="P31" s="22"/>
      <c r="T31" s="24"/>
      <c r="U31" s="24"/>
      <c r="V31" s="24"/>
      <c r="W31" s="24"/>
      <c r="Z31" s="24"/>
      <c r="AA31" s="24"/>
      <c r="AB31" s="24"/>
      <c r="AC31" s="24"/>
      <c r="AD31" s="24"/>
      <c r="AE31" s="37"/>
      <c r="AF31" s="37"/>
      <c r="AG31" s="37"/>
      <c r="AH31" s="37"/>
      <c r="AI31" s="37"/>
      <c r="AJ31" s="24"/>
      <c r="AK31" s="24"/>
      <c r="AL31" s="24"/>
      <c r="AM31" s="24"/>
    </row>
    <row r="32" spans="1:39">
      <c r="A32" s="89" t="s">
        <v>101</v>
      </c>
      <c r="B32" s="35">
        <f>B5</f>
        <v>0.08</v>
      </c>
      <c r="C32" s="111">
        <f>B6</f>
        <v>0.08</v>
      </c>
      <c r="D32" s="111">
        <f>B7</f>
        <v>0.08</v>
      </c>
      <c r="E32" s="111">
        <f>B8</f>
        <v>0.08</v>
      </c>
      <c r="F32" s="111">
        <f>B9</f>
        <v>0.08</v>
      </c>
      <c r="G32" s="111">
        <f>B10</f>
        <v>0.08</v>
      </c>
      <c r="H32" s="111">
        <f>B11</f>
        <v>0.08</v>
      </c>
      <c r="I32" s="111">
        <f>B12</f>
        <v>0.08</v>
      </c>
      <c r="J32" s="111">
        <f>B13</f>
        <v>0.08</v>
      </c>
      <c r="K32" s="111">
        <f>B14</f>
        <v>0.08</v>
      </c>
      <c r="L32" s="111">
        <f>B15</f>
        <v>0.08</v>
      </c>
      <c r="M32" s="111">
        <f>B16</f>
        <v>0.08</v>
      </c>
      <c r="N32" s="133"/>
      <c r="P32" s="22"/>
      <c r="T32" s="24"/>
      <c r="U32" s="24"/>
      <c r="V32" s="24"/>
      <c r="W32" s="24"/>
      <c r="Z32" s="24"/>
      <c r="AA32" s="24"/>
      <c r="AB32" s="24"/>
      <c r="AC32" s="24"/>
      <c r="AD32" s="24"/>
      <c r="AE32" s="37"/>
      <c r="AF32" s="37"/>
      <c r="AG32" s="37"/>
      <c r="AH32" s="37"/>
      <c r="AI32" s="37"/>
      <c r="AJ32" s="24"/>
      <c r="AK32" s="24"/>
      <c r="AL32" s="24"/>
      <c r="AM32" s="24"/>
    </row>
    <row r="33" spans="1:43" s="37" customFormat="1">
      <c r="A33" s="116" t="s">
        <v>132</v>
      </c>
      <c r="B33" s="32"/>
      <c r="C33" s="32"/>
      <c r="D33" s="32"/>
      <c r="E33" s="33"/>
      <c r="F33" s="33"/>
      <c r="G33" s="115"/>
      <c r="H33" s="115"/>
      <c r="I33" s="32"/>
      <c r="J33" s="115"/>
      <c r="K33" s="115"/>
      <c r="L33" s="115"/>
      <c r="M33" s="115"/>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120" t="s">
        <v>98</v>
      </c>
      <c r="B34" s="33">
        <f t="shared" ref="B34:M34" si="7">B36-B35</f>
        <v>1.2500000000000001E-2</v>
      </c>
      <c r="C34" s="33">
        <f t="shared" si="7"/>
        <v>1.2500000000000001E-2</v>
      </c>
      <c r="D34" s="33">
        <f t="shared" si="7"/>
        <v>1.2500000000000001E-2</v>
      </c>
      <c r="E34" s="33">
        <f t="shared" si="7"/>
        <v>1.2500000000000001E-2</v>
      </c>
      <c r="F34" s="33">
        <f t="shared" si="7"/>
        <v>1.2500000000000001E-2</v>
      </c>
      <c r="G34" s="33">
        <f t="shared" si="7"/>
        <v>1.2500000000000001E-2</v>
      </c>
      <c r="H34" s="33">
        <f t="shared" si="7"/>
        <v>1.2500000000000001E-2</v>
      </c>
      <c r="I34" s="33">
        <f t="shared" si="7"/>
        <v>1.2500000000000001E-2</v>
      </c>
      <c r="J34" s="33">
        <f t="shared" si="7"/>
        <v>1.2500000000000001E-2</v>
      </c>
      <c r="K34" s="33">
        <f t="shared" si="7"/>
        <v>1.2500000000000001E-2</v>
      </c>
      <c r="L34" s="33">
        <f t="shared" si="7"/>
        <v>1.2500000000000001E-2</v>
      </c>
      <c r="M34" s="33">
        <f t="shared" si="7"/>
        <v>1.2500000000000001E-2</v>
      </c>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c r="A35" s="32" t="s">
        <v>77</v>
      </c>
      <c r="B35" s="33">
        <f t="shared" ref="B35:M35" si="8">$B25*$B24</f>
        <v>7.4999999999999997E-3</v>
      </c>
      <c r="C35" s="33">
        <f t="shared" si="8"/>
        <v>7.4999999999999997E-3</v>
      </c>
      <c r="D35" s="33">
        <f t="shared" si="8"/>
        <v>7.4999999999999997E-3</v>
      </c>
      <c r="E35" s="33">
        <f t="shared" si="8"/>
        <v>7.4999999999999997E-3</v>
      </c>
      <c r="F35" s="33">
        <f t="shared" si="8"/>
        <v>7.4999999999999997E-3</v>
      </c>
      <c r="G35" s="33">
        <f t="shared" si="8"/>
        <v>7.4999999999999997E-3</v>
      </c>
      <c r="H35" s="33">
        <f t="shared" si="8"/>
        <v>7.4999999999999997E-3</v>
      </c>
      <c r="I35" s="33">
        <f t="shared" si="8"/>
        <v>7.4999999999999997E-3</v>
      </c>
      <c r="J35" s="33">
        <f t="shared" si="8"/>
        <v>7.4999999999999997E-3</v>
      </c>
      <c r="K35" s="33">
        <f t="shared" si="8"/>
        <v>7.4999999999999997E-3</v>
      </c>
      <c r="L35" s="33">
        <f t="shared" si="8"/>
        <v>7.4999999999999997E-3</v>
      </c>
      <c r="M35" s="33">
        <f t="shared" si="8"/>
        <v>7.4999999999999997E-3</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32" t="s">
        <v>78</v>
      </c>
      <c r="B36" s="33">
        <f t="shared" ref="B36:M36" si="9">B32*$B24</f>
        <v>0.02</v>
      </c>
      <c r="C36" s="33">
        <f t="shared" si="9"/>
        <v>0.02</v>
      </c>
      <c r="D36" s="33">
        <f t="shared" si="9"/>
        <v>0.02</v>
      </c>
      <c r="E36" s="33">
        <f t="shared" si="9"/>
        <v>0.02</v>
      </c>
      <c r="F36" s="33">
        <f t="shared" si="9"/>
        <v>0.02</v>
      </c>
      <c r="G36" s="33">
        <f t="shared" si="9"/>
        <v>0.02</v>
      </c>
      <c r="H36" s="33">
        <f t="shared" si="9"/>
        <v>0.02</v>
      </c>
      <c r="I36" s="33">
        <f t="shared" si="9"/>
        <v>0.02</v>
      </c>
      <c r="J36" s="33">
        <f t="shared" si="9"/>
        <v>0.02</v>
      </c>
      <c r="K36" s="33">
        <f t="shared" si="9"/>
        <v>0.02</v>
      </c>
      <c r="L36" s="33">
        <f t="shared" si="9"/>
        <v>0.02</v>
      </c>
      <c r="M36" s="33">
        <f t="shared" si="9"/>
        <v>0.02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32" t="s">
        <v>79</v>
      </c>
      <c r="B37" s="33">
        <f t="shared" ref="B37:M37" si="10">$B26*$B24</f>
        <v>1.2500000000000001E-2</v>
      </c>
      <c r="C37" s="33">
        <f t="shared" si="10"/>
        <v>1.2500000000000001E-2</v>
      </c>
      <c r="D37" s="33">
        <f t="shared" si="10"/>
        <v>1.2500000000000001E-2</v>
      </c>
      <c r="E37" s="33">
        <f t="shared" si="10"/>
        <v>1.2500000000000001E-2</v>
      </c>
      <c r="F37" s="33">
        <f t="shared" si="10"/>
        <v>1.2500000000000001E-2</v>
      </c>
      <c r="G37" s="33">
        <f t="shared" si="10"/>
        <v>1.2500000000000001E-2</v>
      </c>
      <c r="H37" s="33">
        <f t="shared" si="10"/>
        <v>1.2500000000000001E-2</v>
      </c>
      <c r="I37" s="33">
        <f t="shared" si="10"/>
        <v>1.2500000000000001E-2</v>
      </c>
      <c r="J37" s="33">
        <f t="shared" si="10"/>
        <v>1.2500000000000001E-2</v>
      </c>
      <c r="K37" s="33">
        <f t="shared" si="10"/>
        <v>1.2500000000000001E-2</v>
      </c>
      <c r="L37" s="33">
        <f t="shared" si="10"/>
        <v>1.2500000000000001E-2</v>
      </c>
      <c r="M37" s="33">
        <f t="shared" si="10"/>
        <v>1.2500000000000001E-2</v>
      </c>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c r="A38" s="32" t="s">
        <v>81</v>
      </c>
      <c r="B38" s="33">
        <f t="shared" ref="B38:M38" si="11">$B27*SQRT($B24)</f>
        <v>0.05</v>
      </c>
      <c r="C38" s="33">
        <f t="shared" si="11"/>
        <v>0.05</v>
      </c>
      <c r="D38" s="33">
        <f t="shared" si="11"/>
        <v>0.05</v>
      </c>
      <c r="E38" s="33">
        <f t="shared" si="11"/>
        <v>0.05</v>
      </c>
      <c r="F38" s="33">
        <f t="shared" si="11"/>
        <v>0.05</v>
      </c>
      <c r="G38" s="33">
        <f t="shared" si="11"/>
        <v>0.05</v>
      </c>
      <c r="H38" s="33">
        <f t="shared" si="11"/>
        <v>0.05</v>
      </c>
      <c r="I38" s="33">
        <f t="shared" si="11"/>
        <v>0.05</v>
      </c>
      <c r="J38" s="33">
        <f t="shared" si="11"/>
        <v>0.05</v>
      </c>
      <c r="K38" s="33">
        <f t="shared" si="11"/>
        <v>0.05</v>
      </c>
      <c r="L38" s="33">
        <f t="shared" si="11"/>
        <v>0.05</v>
      </c>
      <c r="M38" s="33">
        <f t="shared" si="11"/>
        <v>0.05</v>
      </c>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c r="A39" s="32" t="s">
        <v>80</v>
      </c>
      <c r="B39" s="33">
        <f t="shared" ref="B39:M39" si="12">B36-B37</f>
        <v>7.4999999999999997E-3</v>
      </c>
      <c r="C39" s="33">
        <f t="shared" si="12"/>
        <v>7.4999999999999997E-3</v>
      </c>
      <c r="D39" s="33">
        <f t="shared" si="12"/>
        <v>7.4999999999999997E-3</v>
      </c>
      <c r="E39" s="33">
        <f t="shared" si="12"/>
        <v>7.4999999999999997E-3</v>
      </c>
      <c r="F39" s="33">
        <f t="shared" si="12"/>
        <v>7.4999999999999997E-3</v>
      </c>
      <c r="G39" s="33">
        <f t="shared" si="12"/>
        <v>7.4999999999999997E-3</v>
      </c>
      <c r="H39" s="33">
        <f t="shared" si="12"/>
        <v>7.4999999999999997E-3</v>
      </c>
      <c r="I39" s="33">
        <f t="shared" si="12"/>
        <v>7.4999999999999997E-3</v>
      </c>
      <c r="J39" s="33">
        <f t="shared" si="12"/>
        <v>7.4999999999999997E-3</v>
      </c>
      <c r="K39" s="33">
        <f t="shared" si="12"/>
        <v>7.4999999999999997E-3</v>
      </c>
      <c r="L39" s="33">
        <f t="shared" si="12"/>
        <v>7.4999999999999997E-3</v>
      </c>
      <c r="M39" s="33">
        <f t="shared" si="12"/>
        <v>7.4999999999999997E-3</v>
      </c>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c r="A40" s="32" t="s">
        <v>82</v>
      </c>
      <c r="B40" s="39">
        <f t="shared" ref="B40:M40" si="13">((1+B36)-1/(1+B38))/((1+B38)-1/(1+B38))</f>
        <v>0.69268292682926835</v>
      </c>
      <c r="C40" s="39">
        <f t="shared" si="13"/>
        <v>0.69268292682926835</v>
      </c>
      <c r="D40" s="39">
        <f t="shared" si="13"/>
        <v>0.69268292682926835</v>
      </c>
      <c r="E40" s="39">
        <f t="shared" si="13"/>
        <v>0.69268292682926835</v>
      </c>
      <c r="F40" s="39">
        <f t="shared" si="13"/>
        <v>0.69268292682926835</v>
      </c>
      <c r="G40" s="39">
        <f t="shared" si="13"/>
        <v>0.69268292682926835</v>
      </c>
      <c r="H40" s="39">
        <f t="shared" si="13"/>
        <v>0.69268292682926835</v>
      </c>
      <c r="I40" s="39">
        <f t="shared" si="13"/>
        <v>0.69268292682926835</v>
      </c>
      <c r="J40" s="39">
        <f t="shared" si="13"/>
        <v>0.69268292682926835</v>
      </c>
      <c r="K40" s="39">
        <f t="shared" si="13"/>
        <v>0.69268292682926835</v>
      </c>
      <c r="L40" s="39">
        <f t="shared" si="13"/>
        <v>0.69268292682926835</v>
      </c>
      <c r="M40" s="39">
        <f t="shared" si="13"/>
        <v>0.69268292682926835</v>
      </c>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c r="A41" s="122" t="s">
        <v>83</v>
      </c>
      <c r="B41" s="41">
        <f t="shared" ref="B41:M41" si="14">(1+B38)</f>
        <v>1.05</v>
      </c>
      <c r="C41" s="41">
        <f t="shared" si="14"/>
        <v>1.05</v>
      </c>
      <c r="D41" s="41">
        <f t="shared" si="14"/>
        <v>1.05</v>
      </c>
      <c r="E41" s="41">
        <f t="shared" si="14"/>
        <v>1.05</v>
      </c>
      <c r="F41" s="41">
        <f t="shared" si="14"/>
        <v>1.05</v>
      </c>
      <c r="G41" s="41">
        <f t="shared" si="14"/>
        <v>1.05</v>
      </c>
      <c r="H41" s="41">
        <f t="shared" si="14"/>
        <v>1.05</v>
      </c>
      <c r="I41" s="41">
        <f t="shared" si="14"/>
        <v>1.05</v>
      </c>
      <c r="J41" s="41">
        <f t="shared" si="14"/>
        <v>1.05</v>
      </c>
      <c r="K41" s="41">
        <f t="shared" si="14"/>
        <v>1.05</v>
      </c>
      <c r="L41" s="41">
        <f t="shared" si="14"/>
        <v>1.05</v>
      </c>
      <c r="M41" s="41">
        <f t="shared" si="14"/>
        <v>1.05</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122" t="s">
        <v>84</v>
      </c>
      <c r="B42" s="41">
        <f t="shared" ref="B42:M42" si="15">1/B41</f>
        <v>0.95238095238095233</v>
      </c>
      <c r="C42" s="41">
        <f t="shared" si="15"/>
        <v>0.95238095238095233</v>
      </c>
      <c r="D42" s="41">
        <f t="shared" si="15"/>
        <v>0.95238095238095233</v>
      </c>
      <c r="E42" s="41">
        <f t="shared" si="15"/>
        <v>0.95238095238095233</v>
      </c>
      <c r="F42" s="41">
        <f t="shared" si="15"/>
        <v>0.95238095238095233</v>
      </c>
      <c r="G42" s="41">
        <f t="shared" si="15"/>
        <v>0.95238095238095233</v>
      </c>
      <c r="H42" s="41">
        <f t="shared" si="15"/>
        <v>0.95238095238095233</v>
      </c>
      <c r="I42" s="41">
        <f t="shared" si="15"/>
        <v>0.95238095238095233</v>
      </c>
      <c r="J42" s="41">
        <f t="shared" si="15"/>
        <v>0.95238095238095233</v>
      </c>
      <c r="K42" s="41">
        <f t="shared" si="15"/>
        <v>0.95238095238095233</v>
      </c>
      <c r="L42" s="41">
        <f t="shared" si="15"/>
        <v>0.95238095238095233</v>
      </c>
      <c r="M42" s="41">
        <f t="shared" si="15"/>
        <v>0.95238095238095233</v>
      </c>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123" t="s">
        <v>89</v>
      </c>
      <c r="B43" s="125">
        <f t="shared" ref="B43:M43" si="16">(1+B38)/(1+B37)-1</f>
        <v>3.7037037037037202E-2</v>
      </c>
      <c r="C43" s="125">
        <f t="shared" si="16"/>
        <v>3.7037037037037202E-2</v>
      </c>
      <c r="D43" s="125">
        <f t="shared" si="16"/>
        <v>3.7037037037037202E-2</v>
      </c>
      <c r="E43" s="125">
        <f t="shared" si="16"/>
        <v>3.7037037037037202E-2</v>
      </c>
      <c r="F43" s="125">
        <f t="shared" si="16"/>
        <v>3.7037037037037202E-2</v>
      </c>
      <c r="G43" s="125">
        <f t="shared" si="16"/>
        <v>3.7037037037037202E-2</v>
      </c>
      <c r="H43" s="125">
        <f t="shared" si="16"/>
        <v>3.7037037037037202E-2</v>
      </c>
      <c r="I43" s="125">
        <f t="shared" si="16"/>
        <v>3.7037037037037202E-2</v>
      </c>
      <c r="J43" s="125">
        <f t="shared" si="16"/>
        <v>3.7037037037037202E-2</v>
      </c>
      <c r="K43" s="125">
        <f t="shared" si="16"/>
        <v>3.7037037037037202E-2</v>
      </c>
      <c r="L43" s="125">
        <f t="shared" si="16"/>
        <v>3.7037037037037202E-2</v>
      </c>
      <c r="M43" s="125">
        <f t="shared" si="16"/>
        <v>3.7037037037037202E-2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124" t="s">
        <v>90</v>
      </c>
      <c r="B44" s="125">
        <f t="shared" ref="B44:M44" si="17">1/(1+B38)/(1+B37)-1</f>
        <v>-5.9376837154614948E-2</v>
      </c>
      <c r="C44" s="125">
        <f t="shared" si="17"/>
        <v>-5.9376837154614948E-2</v>
      </c>
      <c r="D44" s="125">
        <f t="shared" si="17"/>
        <v>-5.9376837154614948E-2</v>
      </c>
      <c r="E44" s="125">
        <f t="shared" si="17"/>
        <v>-5.9376837154614948E-2</v>
      </c>
      <c r="F44" s="125">
        <f t="shared" si="17"/>
        <v>-5.9376837154614948E-2</v>
      </c>
      <c r="G44" s="125">
        <f t="shared" si="17"/>
        <v>-5.9376837154614948E-2</v>
      </c>
      <c r="H44" s="125">
        <f t="shared" si="17"/>
        <v>-5.9376837154614948E-2</v>
      </c>
      <c r="I44" s="125">
        <f t="shared" si="17"/>
        <v>-5.9376837154614948E-2</v>
      </c>
      <c r="J44" s="125">
        <f t="shared" si="17"/>
        <v>-5.9376837154614948E-2</v>
      </c>
      <c r="K44" s="125">
        <f t="shared" si="17"/>
        <v>-5.9376837154614948E-2</v>
      </c>
      <c r="L44" s="125">
        <f t="shared" si="17"/>
        <v>-5.9376837154614948E-2</v>
      </c>
      <c r="M44" s="125">
        <f t="shared" si="17"/>
        <v>-5.9376837154614948E-2</v>
      </c>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94" t="s">
        <v>99</v>
      </c>
      <c r="B45" s="126">
        <f t="shared" ref="B45:M45" si="18">(B43-$B29)*$B28</f>
        <v>4.3037037037037198</v>
      </c>
      <c r="C45" s="126">
        <f t="shared" si="18"/>
        <v>4.3037037037037198</v>
      </c>
      <c r="D45" s="126">
        <f t="shared" si="18"/>
        <v>4.3037037037037198</v>
      </c>
      <c r="E45" s="126">
        <f t="shared" si="18"/>
        <v>4.3037037037037198</v>
      </c>
      <c r="F45" s="126">
        <f t="shared" si="18"/>
        <v>4.3037037037037198</v>
      </c>
      <c r="G45" s="126">
        <f t="shared" si="18"/>
        <v>4.3037037037037198</v>
      </c>
      <c r="H45" s="126">
        <f t="shared" si="18"/>
        <v>4.3037037037037198</v>
      </c>
      <c r="I45" s="126">
        <f t="shared" si="18"/>
        <v>4.3037037037037198</v>
      </c>
      <c r="J45" s="126">
        <f t="shared" si="18"/>
        <v>4.3037037037037198</v>
      </c>
      <c r="K45" s="126">
        <f t="shared" si="18"/>
        <v>4.3037037037037198</v>
      </c>
      <c r="L45" s="126">
        <f t="shared" si="18"/>
        <v>4.3037037037037198</v>
      </c>
      <c r="M45" s="126">
        <f t="shared" si="18"/>
        <v>4.3037037037037198</v>
      </c>
      <c r="N45" s="136"/>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c r="A46" s="121" t="s">
        <v>100</v>
      </c>
      <c r="B46" s="127">
        <f t="shared" ref="B46:M46" si="19">(B44-$B29)*$B28</f>
        <v>-5.3376837154614947</v>
      </c>
      <c r="C46" s="127">
        <f t="shared" si="19"/>
        <v>-5.3376837154614947</v>
      </c>
      <c r="D46" s="127">
        <f t="shared" si="19"/>
        <v>-5.3376837154614947</v>
      </c>
      <c r="E46" s="127">
        <f t="shared" si="19"/>
        <v>-5.3376837154614947</v>
      </c>
      <c r="F46" s="127">
        <f t="shared" si="19"/>
        <v>-5.3376837154614947</v>
      </c>
      <c r="G46" s="127">
        <f t="shared" si="19"/>
        <v>-5.3376837154614947</v>
      </c>
      <c r="H46" s="127">
        <f t="shared" si="19"/>
        <v>-5.3376837154614947</v>
      </c>
      <c r="I46" s="127">
        <f t="shared" si="19"/>
        <v>-5.3376837154614947</v>
      </c>
      <c r="J46" s="127">
        <f t="shared" si="19"/>
        <v>-5.3376837154614947</v>
      </c>
      <c r="K46" s="127">
        <f t="shared" si="19"/>
        <v>-5.3376837154614947</v>
      </c>
      <c r="L46" s="127">
        <f t="shared" si="19"/>
        <v>-5.3376837154614947</v>
      </c>
      <c r="M46" s="127">
        <f t="shared" si="19"/>
        <v>-5.3376837154614947</v>
      </c>
      <c r="N46" s="137"/>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c r="A47" s="60" t="s">
        <v>128</v>
      </c>
      <c r="B47" s="44">
        <v>0</v>
      </c>
      <c r="C47" s="44">
        <v>1</v>
      </c>
      <c r="D47" s="44">
        <v>2</v>
      </c>
      <c r="E47" s="44">
        <v>3</v>
      </c>
      <c r="F47" s="44">
        <v>4</v>
      </c>
      <c r="G47" s="44">
        <v>5</v>
      </c>
      <c r="H47" s="44">
        <v>6</v>
      </c>
      <c r="I47" s="44">
        <v>7</v>
      </c>
      <c r="J47" s="44">
        <v>8</v>
      </c>
      <c r="K47" s="44">
        <v>9</v>
      </c>
      <c r="L47" s="44">
        <v>10</v>
      </c>
      <c r="M47" s="44">
        <v>11</v>
      </c>
      <c r="N47" s="44">
        <v>12</v>
      </c>
      <c r="O47" s="44"/>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c r="B48" s="45" t="s">
        <v>97</v>
      </c>
      <c r="C48" s="73">
        <f t="shared" ref="C48:N48" si="20">(B39-$B29)*$B28</f>
        <v>1.35</v>
      </c>
      <c r="D48" s="73">
        <f t="shared" si="20"/>
        <v>1.35</v>
      </c>
      <c r="E48" s="73">
        <f t="shared" si="20"/>
        <v>1.35</v>
      </c>
      <c r="F48" s="73">
        <f t="shared" si="20"/>
        <v>1.35</v>
      </c>
      <c r="G48" s="73">
        <f t="shared" si="20"/>
        <v>1.35</v>
      </c>
      <c r="H48" s="73">
        <f t="shared" si="20"/>
        <v>1.35</v>
      </c>
      <c r="I48" s="73">
        <f t="shared" si="20"/>
        <v>1.35</v>
      </c>
      <c r="J48" s="73">
        <f t="shared" si="20"/>
        <v>1.35</v>
      </c>
      <c r="K48" s="73">
        <f t="shared" si="20"/>
        <v>1.35</v>
      </c>
      <c r="L48" s="73">
        <f t="shared" si="20"/>
        <v>1.35</v>
      </c>
      <c r="M48" s="73">
        <f t="shared" si="20"/>
        <v>1.35</v>
      </c>
      <c r="N48" s="73">
        <f t="shared" si="20"/>
        <v>1.35</v>
      </c>
      <c r="O48" s="47"/>
      <c r="Q48" s="24"/>
      <c r="W48" s="34"/>
      <c r="X48" s="34"/>
      <c r="Y48" s="34"/>
      <c r="Z48" s="34"/>
      <c r="AA48" s="34"/>
      <c r="AB48" s="34"/>
      <c r="AC48" s="128"/>
      <c r="AD48" s="129"/>
      <c r="AE48" s="129"/>
      <c r="AF48" s="129"/>
      <c r="AG48" s="129"/>
      <c r="AH48" s="129"/>
      <c r="AI48" s="129"/>
      <c r="AJ48" s="129"/>
      <c r="AK48" s="129"/>
      <c r="AL48" s="129"/>
      <c r="AM48" s="129"/>
      <c r="AN48" s="129"/>
      <c r="AO48" s="129"/>
      <c r="AP48" s="129"/>
      <c r="AQ48" s="34"/>
    </row>
    <row r="49" spans="1:53">
      <c r="A49" s="90" t="s">
        <v>92</v>
      </c>
      <c r="B49" s="48"/>
      <c r="C49" s="49"/>
      <c r="D49" s="49"/>
      <c r="E49" s="49"/>
      <c r="F49" s="49"/>
      <c r="G49" s="49"/>
      <c r="H49" s="49"/>
      <c r="I49" s="49"/>
      <c r="J49" s="49"/>
      <c r="K49" s="49"/>
      <c r="L49" s="49"/>
      <c r="M49" s="49"/>
      <c r="N49" s="50"/>
      <c r="O49" s="47"/>
      <c r="Q49" s="24"/>
      <c r="W49" s="24"/>
      <c r="X49" s="24"/>
      <c r="Y49" s="24"/>
      <c r="Z49" s="24"/>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c r="A50" s="51"/>
      <c r="B50" s="52" t="s">
        <v>93</v>
      </c>
      <c r="C50" s="53"/>
      <c r="D50" s="53"/>
      <c r="E50" s="53"/>
      <c r="F50" s="53"/>
      <c r="G50" s="53"/>
      <c r="H50" s="53"/>
      <c r="I50" s="53"/>
      <c r="J50" s="53"/>
      <c r="K50" s="53"/>
      <c r="L50" s="53"/>
      <c r="M50" s="53"/>
      <c r="N50" s="54"/>
      <c r="O50" s="47"/>
      <c r="Q50" s="24"/>
      <c r="W50" s="24"/>
      <c r="X50" s="30"/>
      <c r="Y50" s="160"/>
      <c r="Z50" s="23"/>
      <c r="AA50" s="156"/>
      <c r="AB50" s="157"/>
      <c r="AC50" s="158"/>
      <c r="AD50" s="159"/>
      <c r="AE50" s="159"/>
      <c r="AF50" s="159"/>
      <c r="AG50" s="159"/>
      <c r="AH50" s="159"/>
      <c r="AI50" s="159"/>
      <c r="AJ50" s="159"/>
      <c r="AK50" s="159"/>
      <c r="AL50" s="159"/>
      <c r="AM50" s="159"/>
      <c r="AN50" s="159"/>
      <c r="AO50" s="159"/>
      <c r="AP50" s="159"/>
      <c r="AQ50" s="24"/>
      <c r="AR50" s="24"/>
      <c r="AS50" s="24"/>
      <c r="AT50" s="24"/>
      <c r="AU50" s="24"/>
      <c r="AV50" s="24"/>
      <c r="AW50" s="24"/>
      <c r="AX50" s="24"/>
      <c r="AY50" s="24"/>
      <c r="AZ50" s="24"/>
      <c r="BA50" s="24"/>
    </row>
    <row r="51" spans="1:53" s="60" customFormat="1">
      <c r="A51" s="55" t="s">
        <v>86</v>
      </c>
      <c r="B51" s="56">
        <f t="shared" ref="B51:M51" si="21">B47</f>
        <v>0</v>
      </c>
      <c r="C51" s="56">
        <f t="shared" si="21"/>
        <v>1</v>
      </c>
      <c r="D51" s="56">
        <f t="shared" si="21"/>
        <v>2</v>
      </c>
      <c r="E51" s="56">
        <f t="shared" si="21"/>
        <v>3</v>
      </c>
      <c r="F51" s="56">
        <f t="shared" si="21"/>
        <v>4</v>
      </c>
      <c r="G51" s="56">
        <f t="shared" si="21"/>
        <v>5</v>
      </c>
      <c r="H51" s="56">
        <f t="shared" si="21"/>
        <v>6</v>
      </c>
      <c r="I51" s="56">
        <f t="shared" si="21"/>
        <v>7</v>
      </c>
      <c r="J51" s="56">
        <f t="shared" si="21"/>
        <v>8</v>
      </c>
      <c r="K51" s="56">
        <f t="shared" si="21"/>
        <v>9</v>
      </c>
      <c r="L51" s="56">
        <f t="shared" si="21"/>
        <v>10</v>
      </c>
      <c r="M51" s="56">
        <f t="shared" si="21"/>
        <v>11</v>
      </c>
      <c r="N51" s="57" t="s">
        <v>87</v>
      </c>
      <c r="O51" s="58"/>
      <c r="P51" s="59"/>
      <c r="Q51" s="59"/>
      <c r="W51" s="34"/>
      <c r="X51" s="34"/>
      <c r="Y51" s="24"/>
      <c r="Z51" s="24"/>
      <c r="AA51" s="156"/>
      <c r="AB51" s="157"/>
      <c r="AC51" s="158"/>
      <c r="AD51" s="159"/>
      <c r="AE51" s="159"/>
      <c r="AF51" s="159"/>
      <c r="AG51" s="159"/>
      <c r="AH51" s="159"/>
      <c r="AI51" s="159"/>
      <c r="AJ51" s="159"/>
      <c r="AK51" s="159"/>
      <c r="AL51" s="159"/>
      <c r="AM51" s="159"/>
      <c r="AN51" s="159"/>
      <c r="AO51" s="159"/>
      <c r="AP51" s="159"/>
      <c r="AQ51" s="59"/>
      <c r="AR51" s="59"/>
      <c r="AS51" s="59"/>
      <c r="AT51" s="59"/>
      <c r="AU51" s="59"/>
      <c r="AV51" s="59"/>
      <c r="AW51" s="59"/>
      <c r="AX51" s="59"/>
      <c r="AY51" s="59"/>
      <c r="AZ51" s="59"/>
      <c r="BA51" s="59"/>
    </row>
    <row r="52" spans="1:53">
      <c r="A52" s="61" t="s">
        <v>88</v>
      </c>
      <c r="B52" s="32"/>
      <c r="C52" s="52"/>
      <c r="D52" s="52"/>
      <c r="E52" s="52"/>
      <c r="F52" s="52"/>
      <c r="G52" s="52"/>
      <c r="H52" s="52"/>
      <c r="I52" s="52"/>
      <c r="J52" s="52"/>
      <c r="K52" s="52"/>
      <c r="L52" s="52"/>
      <c r="M52" s="52"/>
      <c r="N52" s="62"/>
      <c r="O52" s="44"/>
      <c r="Q52" s="23"/>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c r="A53" s="61">
        <v>0</v>
      </c>
      <c r="B53" s="63">
        <f>B28</f>
        <v>100</v>
      </c>
      <c r="C53" s="63">
        <f t="shared" ref="C53:N53" si="22">(1+B$38)/((1+B$36)/(1+B$39))*B53</f>
        <v>103.71323529411765</v>
      </c>
      <c r="D53" s="63">
        <f t="shared" si="22"/>
        <v>107.5643517517301</v>
      </c>
      <c r="E53" s="63">
        <f t="shared" si="22"/>
        <v>111.5584692248642</v>
      </c>
      <c r="F53" s="63">
        <f t="shared" si="22"/>
        <v>115.70089767769923</v>
      </c>
      <c r="G53" s="63">
        <f t="shared" si="22"/>
        <v>119.9971442458785</v>
      </c>
      <c r="H53" s="63">
        <f t="shared" si="22"/>
        <v>124.45292055794972</v>
      </c>
      <c r="I53" s="63">
        <f t="shared" si="22"/>
        <v>129.07415032866771</v>
      </c>
      <c r="J53" s="63">
        <f t="shared" si="22"/>
        <v>133.86697723425428</v>
      </c>
      <c r="K53" s="63">
        <f t="shared" si="22"/>
        <v>138.83777308008504</v>
      </c>
      <c r="L53" s="63">
        <f t="shared" si="22"/>
        <v>143.99314627166171</v>
      </c>
      <c r="M53" s="63">
        <f t="shared" si="22"/>
        <v>149.33995060013152</v>
      </c>
      <c r="N53" s="63">
        <f t="shared" si="22"/>
        <v>154.88529435403345</v>
      </c>
      <c r="O53" s="65"/>
      <c r="P53" s="66"/>
      <c r="W53" s="34"/>
      <c r="X53" s="34"/>
      <c r="Y53" s="24"/>
      <c r="Z53" s="24"/>
      <c r="AA53" s="156"/>
      <c r="AB53" s="157"/>
      <c r="AC53" s="158"/>
      <c r="AD53" s="159"/>
      <c r="AE53" s="159"/>
      <c r="AF53" s="159"/>
      <c r="AG53" s="159"/>
      <c r="AH53" s="159"/>
      <c r="AI53" s="159"/>
      <c r="AJ53" s="159"/>
      <c r="AK53" s="159"/>
      <c r="AL53" s="159"/>
      <c r="AM53" s="159"/>
      <c r="AN53" s="159"/>
      <c r="AO53" s="159"/>
      <c r="AP53" s="159"/>
      <c r="AQ53" s="24"/>
      <c r="AR53" s="24"/>
      <c r="AS53" s="24"/>
      <c r="AT53" s="24"/>
      <c r="AU53" s="24"/>
      <c r="AV53" s="24"/>
      <c r="AW53" s="24"/>
      <c r="AX53" s="24"/>
      <c r="AY53" s="24"/>
      <c r="AZ53" s="24"/>
      <c r="BA53" s="24"/>
    </row>
    <row r="54" spans="1:53">
      <c r="A54" s="61">
        <f t="shared" ref="A54:A65" si="23">1+A53</f>
        <v>1</v>
      </c>
      <c r="B54" s="63"/>
      <c r="C54" s="63">
        <f t="shared" ref="C54:N54" si="24">1/(1+B$38)/((1+B$36)/(1+B$39))*B53</f>
        <v>94.070961718020541</v>
      </c>
      <c r="D54" s="63">
        <f t="shared" si="24"/>
        <v>97.564037870049987</v>
      </c>
      <c r="E54" s="63">
        <f t="shared" si="24"/>
        <v>101.18682015860698</v>
      </c>
      <c r="F54" s="63">
        <f t="shared" si="24"/>
        <v>104.94412487773172</v>
      </c>
      <c r="G54" s="63">
        <f t="shared" si="24"/>
        <v>108.84094716179456</v>
      </c>
      <c r="H54" s="63">
        <f t="shared" si="24"/>
        <v>112.88246762625825</v>
      </c>
      <c r="I54" s="63">
        <f t="shared" si="24"/>
        <v>117.07405925502741</v>
      </c>
      <c r="J54" s="63">
        <f t="shared" si="24"/>
        <v>121.42129454354129</v>
      </c>
      <c r="K54" s="63">
        <f t="shared" si="24"/>
        <v>125.92995290710661</v>
      </c>
      <c r="L54" s="63">
        <f t="shared" si="24"/>
        <v>130.60602836431903</v>
      </c>
      <c r="M54" s="63">
        <f t="shared" si="24"/>
        <v>135.45573750578822</v>
      </c>
      <c r="N54" s="63">
        <f t="shared" si="24"/>
        <v>140.4855277587605</v>
      </c>
      <c r="O54" s="65"/>
      <c r="P54" s="66"/>
      <c r="W54" s="34"/>
      <c r="X54" s="34"/>
      <c r="Y54" s="24"/>
      <c r="Z54" s="24"/>
      <c r="AA54" s="156"/>
      <c r="AB54" s="157"/>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row>
    <row r="55" spans="1:53">
      <c r="A55" s="61">
        <f t="shared" si="23"/>
        <v>2</v>
      </c>
      <c r="B55" s="63"/>
      <c r="C55" s="63"/>
      <c r="D55" s="63">
        <f t="shared" ref="D55:N55" si="25">1/(1+C$38)/((1+C$36)/(1+C$39))*C54</f>
        <v>88.493458385532861</v>
      </c>
      <c r="E55" s="63">
        <f t="shared" si="25"/>
        <v>91.779428715289782</v>
      </c>
      <c r="F55" s="63">
        <f t="shared" si="25"/>
        <v>95.187414855085464</v>
      </c>
      <c r="G55" s="63">
        <f t="shared" si="25"/>
        <v>98.721947539042674</v>
      </c>
      <c r="H55" s="63">
        <f t="shared" si="25"/>
        <v>102.38772573810273</v>
      </c>
      <c r="I55" s="63">
        <f t="shared" si="25"/>
        <v>106.18962290705433</v>
      </c>
      <c r="J55" s="63">
        <f t="shared" si="25"/>
        <v>110.13269346352952</v>
      </c>
      <c r="K55" s="63">
        <f t="shared" si="25"/>
        <v>114.2221795075797</v>
      </c>
      <c r="L55" s="63">
        <f t="shared" si="25"/>
        <v>118.46351779076555</v>
      </c>
      <c r="M55" s="63">
        <f t="shared" si="25"/>
        <v>122.8623469440256</v>
      </c>
      <c r="N55" s="63">
        <f t="shared" si="25"/>
        <v>127.42451497393243</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c r="A56" s="61">
        <f t="shared" si="23"/>
        <v>3</v>
      </c>
      <c r="B56" s="63"/>
      <c r="C56" s="63"/>
      <c r="D56" s="63"/>
      <c r="E56" s="63">
        <f t="shared" ref="E56:N56" si="26">1/(1+D$38)/((1+D$36)/(1+D$39))*D55</f>
        <v>83.24664736080706</v>
      </c>
      <c r="F56" s="63">
        <f t="shared" si="26"/>
        <v>86.337791251778199</v>
      </c>
      <c r="G56" s="63">
        <f t="shared" si="26"/>
        <v>89.543716588700846</v>
      </c>
      <c r="H56" s="63">
        <f t="shared" si="26"/>
        <v>92.868685476737156</v>
      </c>
      <c r="I56" s="63">
        <f t="shared" si="26"/>
        <v>96.31711828304249</v>
      </c>
      <c r="J56" s="63">
        <f t="shared" si="26"/>
        <v>99.893599513405448</v>
      </c>
      <c r="K56" s="63">
        <f t="shared" si="26"/>
        <v>103.60288390710177</v>
      </c>
      <c r="L56" s="63">
        <f t="shared" si="26"/>
        <v>107.449902758064</v>
      </c>
      <c r="M56" s="63">
        <f t="shared" si="26"/>
        <v>111.43977047077151</v>
      </c>
      <c r="N56" s="63">
        <f t="shared" si="26"/>
        <v>115.5777913595759</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c r="A57" s="61">
        <f t="shared" si="23"/>
        <v>4</v>
      </c>
      <c r="B57" s="52"/>
      <c r="C57" s="52"/>
      <c r="D57" s="63"/>
      <c r="E57" s="63"/>
      <c r="F57" s="63">
        <f t="shared" ref="F57:N57" si="27">1/(1+E$38)/((1+E$36)/(1+E$39))*E56</f>
        <v>78.310921770320363</v>
      </c>
      <c r="G57" s="63">
        <f t="shared" si="27"/>
        <v>81.218790556644763</v>
      </c>
      <c r="H57" s="63">
        <f t="shared" si="27"/>
        <v>84.234635353049583</v>
      </c>
      <c r="I57" s="63">
        <f t="shared" si="27"/>
        <v>87.362465562850318</v>
      </c>
      <c r="J57" s="63">
        <f t="shared" si="27"/>
        <v>90.606439467941456</v>
      </c>
      <c r="K57" s="63">
        <f t="shared" si="27"/>
        <v>93.970869757008387</v>
      </c>
      <c r="L57" s="63">
        <f t="shared" si="27"/>
        <v>97.460229259014966</v>
      </c>
      <c r="M57" s="63">
        <f t="shared" si="27"/>
        <v>101.07915688958869</v>
      </c>
      <c r="N57" s="63">
        <f t="shared" si="27"/>
        <v>104.83246381820942</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c r="A58" s="61">
        <f t="shared" si="23"/>
        <v>5</v>
      </c>
      <c r="B58" s="63"/>
      <c r="C58" s="63"/>
      <c r="D58" s="63"/>
      <c r="E58" s="63"/>
      <c r="F58" s="63"/>
      <c r="G58" s="63">
        <f t="shared" ref="G58:N58" si="28">1/(1+F$38)/((1+F$36)/(1+F$39))*F57</f>
        <v>73.667837239587087</v>
      </c>
      <c r="H58" s="63">
        <f t="shared" si="28"/>
        <v>76.403297372380578</v>
      </c>
      <c r="I58" s="63">
        <f t="shared" si="28"/>
        <v>79.240331576281463</v>
      </c>
      <c r="J58" s="63">
        <f t="shared" si="28"/>
        <v>82.182711535547796</v>
      </c>
      <c r="K58" s="63">
        <f t="shared" si="28"/>
        <v>85.234348985948657</v>
      </c>
      <c r="L58" s="63">
        <f t="shared" si="28"/>
        <v>88.399300915206297</v>
      </c>
      <c r="M58" s="63">
        <f t="shared" si="28"/>
        <v>91.681774956543023</v>
      </c>
      <c r="N58" s="63">
        <f t="shared" si="28"/>
        <v>95.086134982502898</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c r="A59" s="61">
        <f t="shared" si="23"/>
        <v>6</v>
      </c>
      <c r="B59" s="63"/>
      <c r="C59" s="67"/>
      <c r="D59" s="63"/>
      <c r="E59" s="63"/>
      <c r="F59" s="63"/>
      <c r="G59" s="63"/>
      <c r="H59" s="63">
        <f t="shared" ref="H59:N59" si="29">1/(1+G$38)/((1+G$36)/(1+G$39))*G58</f>
        <v>69.300042968145647</v>
      </c>
      <c r="I59" s="63">
        <f t="shared" si="29"/>
        <v>71.873316622477532</v>
      </c>
      <c r="J59" s="63">
        <f t="shared" si="29"/>
        <v>74.54214198235627</v>
      </c>
      <c r="K59" s="63">
        <f t="shared" si="29"/>
        <v>77.310067107436424</v>
      </c>
      <c r="L59" s="63">
        <f t="shared" si="29"/>
        <v>80.180771805175794</v>
      </c>
      <c r="M59" s="63">
        <f t="shared" si="29"/>
        <v>83.158072522941495</v>
      </c>
      <c r="N59" s="63">
        <f t="shared" si="29"/>
        <v>86.245927421771327</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c r="A60" s="61">
        <f t="shared" si="23"/>
        <v>7</v>
      </c>
      <c r="B60" s="63"/>
      <c r="C60" s="63"/>
      <c r="D60" s="63"/>
      <c r="E60" s="63"/>
      <c r="F60" s="63"/>
      <c r="G60" s="63"/>
      <c r="H60" s="63"/>
      <c r="I60" s="63">
        <f t="shared" ref="I60:N60" si="30">1/(1+H$38)/((1+H$36)/(1+H$39))*H59</f>
        <v>65.191216891136079</v>
      </c>
      <c r="J60" s="63">
        <f t="shared" si="30"/>
        <v>67.611920165402537</v>
      </c>
      <c r="K60" s="63">
        <f t="shared" si="30"/>
        <v>70.122509848014886</v>
      </c>
      <c r="L60" s="63">
        <f t="shared" si="30"/>
        <v>72.726323632812509</v>
      </c>
      <c r="M60" s="63">
        <f t="shared" si="30"/>
        <v>75.426823150060329</v>
      </c>
      <c r="N60" s="63">
        <f t="shared" si="30"/>
        <v>78.227598568500056</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c r="A61" s="61">
        <f t="shared" si="23"/>
        <v>8</v>
      </c>
      <c r="B61" s="63"/>
      <c r="C61" s="67"/>
      <c r="D61" s="63"/>
      <c r="E61" s="63"/>
      <c r="F61" s="63"/>
      <c r="G61" s="63"/>
      <c r="H61" s="63"/>
      <c r="I61" s="63"/>
      <c r="J61" s="63">
        <f>1/(1+I$38)/((1+I$36)/(1+I$39))*I60</f>
        <v>61.326004685172364</v>
      </c>
      <c r="K61" s="63">
        <f>1/(1+J$38)/((1+J$36)/(1+J$39))*J60</f>
        <v>63.603183535614434</v>
      </c>
      <c r="L61" s="63">
        <f>1/(1+K$38)/((1+K$36)/(1+K$39))*K60</f>
        <v>65.96491939484126</v>
      </c>
      <c r="M61" s="63">
        <f>1/(1+L$38)/((1+L$36)/(1+L$39))*L60</f>
        <v>68.414352063546787</v>
      </c>
      <c r="N61" s="63">
        <f>1/(1+M$38)/((1+M$36)/(1+M$39))*M60</f>
        <v>70.95473793061231</v>
      </c>
      <c r="O61" s="65"/>
      <c r="P61" s="66"/>
      <c r="W61" s="34"/>
      <c r="X61" s="34"/>
      <c r="Y61" s="24"/>
      <c r="Z61" s="24"/>
      <c r="AA61" s="156"/>
      <c r="AB61" s="157"/>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c r="A62" s="61">
        <f t="shared" si="23"/>
        <v>9</v>
      </c>
      <c r="B62" s="63"/>
      <c r="C62" s="63"/>
      <c r="D62" s="63"/>
      <c r="E62" s="63"/>
      <c r="F62" s="63"/>
      <c r="G62" s="63"/>
      <c r="H62" s="63"/>
      <c r="I62" s="63"/>
      <c r="J62" s="63"/>
      <c r="K62" s="63">
        <f>1/(1+J$38)/((1+J$36)/(1+J$39))*J61</f>
        <v>57.689962390579979</v>
      </c>
      <c r="L62" s="63">
        <f>1/(1+K$38)/((1+K$36)/(1+K$39))*K61</f>
        <v>59.832126435230201</v>
      </c>
      <c r="M62" s="63">
        <f>1/(1+L$38)/((1+L$36)/(1+L$39))*L61</f>
        <v>62.053834071244232</v>
      </c>
      <c r="N62" s="63">
        <f>1/(1+M$38)/((1+M$36)/(1+M$39))*M61</f>
        <v>64.358038939330896</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c r="A63" s="61">
        <f t="shared" si="23"/>
        <v>10</v>
      </c>
      <c r="B63" s="63"/>
      <c r="C63" s="67"/>
      <c r="D63" s="63"/>
      <c r="E63" s="63"/>
      <c r="F63" s="63"/>
      <c r="G63" s="63"/>
      <c r="H63" s="63"/>
      <c r="I63" s="63"/>
      <c r="J63" s="63"/>
      <c r="K63" s="63"/>
      <c r="L63" s="63">
        <f>1/(1+K$38)/((1+K$36)/(1+K$39))*K62</f>
        <v>54.269502435582936</v>
      </c>
      <c r="M63" s="63">
        <f>1/(1+L$38)/((1+L$36)/(1+L$39))*L62</f>
        <v>56.284656753963048</v>
      </c>
      <c r="N63" s="63">
        <f>1/(1+M$38)/((1+M$36)/(1+M$39))*M62</f>
        <v>58.374638493724149</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c r="A64" s="61">
        <f t="shared" si="23"/>
        <v>11</v>
      </c>
      <c r="B64" s="63"/>
      <c r="C64" s="67"/>
      <c r="D64" s="53"/>
      <c r="E64" s="53"/>
      <c r="F64" s="63"/>
      <c r="G64" s="63"/>
      <c r="H64" s="63"/>
      <c r="I64" s="63"/>
      <c r="J64" s="63"/>
      <c r="K64" s="63"/>
      <c r="L64" s="63"/>
      <c r="M64" s="63">
        <f>1/(1+L$38)/((1+L$36)/(1+L$39))*L63</f>
        <v>51.051842860737452</v>
      </c>
      <c r="N64" s="63">
        <f>1/(1+M$38)/((1+M$36)/(1+M$39))*M63</f>
        <v>52.947517908139844</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c r="A65" s="68">
        <f t="shared" si="23"/>
        <v>12</v>
      </c>
      <c r="B65" s="69"/>
      <c r="C65" s="69"/>
      <c r="D65" s="69"/>
      <c r="E65" s="70"/>
      <c r="F65" s="70"/>
      <c r="G65" s="69"/>
      <c r="H65" s="69"/>
      <c r="I65" s="69"/>
      <c r="J65" s="69"/>
      <c r="K65" s="69"/>
      <c r="L65" s="69"/>
      <c r="M65" s="69"/>
      <c r="N65" s="63">
        <f>1/(1+M$38)/((1+M$36)/(1+M$39))*M64</f>
        <v>48.024959553868328</v>
      </c>
      <c r="O65" s="65"/>
      <c r="P65" s="66"/>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c r="A66" s="72"/>
      <c r="B66" s="73"/>
      <c r="C66" s="73"/>
      <c r="D66" s="74"/>
      <c r="P66" s="66"/>
      <c r="Q66" s="3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c r="A67" s="90" t="s">
        <v>105</v>
      </c>
      <c r="B67" s="48"/>
      <c r="C67" s="49"/>
      <c r="D67" s="49"/>
      <c r="E67" s="49"/>
      <c r="F67" s="49"/>
      <c r="G67" s="49"/>
      <c r="H67" s="49"/>
      <c r="I67" s="49"/>
      <c r="J67" s="49"/>
      <c r="K67" s="49"/>
      <c r="L67" s="49"/>
      <c r="M67" s="49"/>
      <c r="N67" s="50"/>
      <c r="O67" s="44"/>
      <c r="W67" s="34"/>
      <c r="X67" s="34"/>
      <c r="Y67" s="24"/>
      <c r="Z67" s="24"/>
      <c r="AA67" s="24"/>
      <c r="AB67" s="24"/>
      <c r="AC67" s="24"/>
      <c r="AD67" s="38"/>
      <c r="AE67" s="38"/>
      <c r="AF67" s="38"/>
      <c r="AG67" s="38"/>
      <c r="AH67" s="38"/>
      <c r="AI67" s="38"/>
      <c r="AJ67" s="38"/>
      <c r="AK67" s="38"/>
      <c r="AL67" s="38"/>
      <c r="AM67" s="38"/>
      <c r="AN67" s="38"/>
      <c r="AO67" s="38"/>
      <c r="AP67" s="38"/>
      <c r="AQ67" s="24"/>
      <c r="AR67" s="24"/>
      <c r="AS67" s="24"/>
      <c r="AT67" s="24"/>
      <c r="AU67" s="24"/>
      <c r="AV67" s="24"/>
      <c r="AW67" s="24"/>
      <c r="AX67" s="24"/>
      <c r="AY67" s="24"/>
      <c r="AZ67" s="24"/>
      <c r="BA67" s="24"/>
    </row>
    <row r="68" spans="1:53">
      <c r="A68" s="161"/>
      <c r="B68" s="52" t="s">
        <v>94</v>
      </c>
      <c r="C68" s="53"/>
      <c r="D68" s="53"/>
      <c r="E68" s="53"/>
      <c r="F68" s="53"/>
      <c r="G68" s="53"/>
      <c r="H68" s="53"/>
      <c r="I68" s="53"/>
      <c r="J68" s="53"/>
      <c r="K68" s="53"/>
      <c r="L68" s="53"/>
      <c r="M68" s="53"/>
      <c r="N68" s="54"/>
      <c r="O68" s="44"/>
      <c r="W68" s="34"/>
      <c r="X68" s="34"/>
      <c r="Y68" s="24"/>
      <c r="Z68" s="24"/>
      <c r="AA68" s="24"/>
      <c r="AB68" s="24"/>
      <c r="AC68" s="59"/>
      <c r="AD68" s="92"/>
      <c r="AE68" s="96"/>
      <c r="AF68" s="96"/>
      <c r="AG68" s="96"/>
      <c r="AH68" s="96"/>
      <c r="AI68" s="96"/>
      <c r="AJ68" s="96"/>
      <c r="AK68" s="96"/>
      <c r="AL68" s="96"/>
      <c r="AM68" s="96"/>
      <c r="AN68" s="96"/>
      <c r="AO68" s="96"/>
      <c r="AP68" s="96"/>
      <c r="AQ68" s="24"/>
      <c r="AR68" s="24"/>
      <c r="AS68" s="24"/>
      <c r="AT68" s="24"/>
      <c r="AU68" s="24"/>
      <c r="AV68" s="24"/>
      <c r="AW68" s="24"/>
      <c r="AX68" s="24"/>
      <c r="AY68" s="24"/>
      <c r="AZ68" s="24"/>
      <c r="BA68" s="24"/>
    </row>
    <row r="69" spans="1:53">
      <c r="A69" s="55" t="s">
        <v>86</v>
      </c>
      <c r="B69" s="52">
        <v>0</v>
      </c>
      <c r="C69" s="52">
        <v>1</v>
      </c>
      <c r="D69" s="52">
        <v>2</v>
      </c>
      <c r="E69" s="52">
        <v>3</v>
      </c>
      <c r="F69" s="52">
        <v>4</v>
      </c>
      <c r="G69" s="52">
        <v>5</v>
      </c>
      <c r="H69" s="52">
        <v>6</v>
      </c>
      <c r="I69" s="52">
        <v>7</v>
      </c>
      <c r="J69" s="52">
        <v>8</v>
      </c>
      <c r="K69" s="52">
        <v>9</v>
      </c>
      <c r="L69" s="52">
        <v>10</v>
      </c>
      <c r="M69" s="52">
        <v>11</v>
      </c>
      <c r="N69" s="62">
        <v>12</v>
      </c>
      <c r="O69" s="44"/>
      <c r="W69" s="34"/>
      <c r="X69" s="34"/>
      <c r="Y69" s="24"/>
      <c r="Z69" s="24"/>
      <c r="AA69" s="24"/>
      <c r="AB69" s="24"/>
      <c r="AC69" s="158"/>
      <c r="AD69" s="97"/>
      <c r="AE69" s="97"/>
      <c r="AF69" s="97"/>
      <c r="AG69" s="97"/>
      <c r="AH69" s="97"/>
      <c r="AI69" s="97"/>
      <c r="AJ69" s="97"/>
      <c r="AK69" s="97"/>
      <c r="AL69" s="97"/>
      <c r="AM69" s="97"/>
      <c r="AN69" s="97"/>
      <c r="AO69" s="97"/>
      <c r="AP69" s="97"/>
      <c r="AQ69" s="24"/>
      <c r="AR69" s="24"/>
      <c r="AS69" s="24"/>
      <c r="AT69" s="24"/>
      <c r="AU69" s="24"/>
      <c r="AV69" s="24"/>
      <c r="AW69" s="24"/>
      <c r="AX69" s="24"/>
      <c r="AY69" s="24"/>
      <c r="AZ69" s="24"/>
      <c r="BA69" s="24"/>
    </row>
    <row r="70" spans="1:53">
      <c r="A70" s="61" t="s">
        <v>88</v>
      </c>
      <c r="B70" s="162"/>
      <c r="C70" s="52"/>
      <c r="D70" s="52"/>
      <c r="E70" s="52"/>
      <c r="F70" s="52"/>
      <c r="G70" s="52"/>
      <c r="H70" s="52"/>
      <c r="I70" s="52"/>
      <c r="J70" s="52"/>
      <c r="K70" s="52"/>
      <c r="L70" s="52"/>
      <c r="M70" s="52"/>
      <c r="N70" s="62"/>
      <c r="O70" s="44"/>
      <c r="W70" s="34"/>
      <c r="X70" s="34"/>
      <c r="Y70" s="34"/>
      <c r="Z70" s="34"/>
      <c r="AA70" s="34"/>
      <c r="AB70" s="34"/>
      <c r="AC70" s="128"/>
      <c r="AD70" s="97"/>
      <c r="AE70" s="97"/>
      <c r="AF70" s="97"/>
      <c r="AG70" s="97"/>
      <c r="AH70" s="97"/>
      <c r="AI70" s="97"/>
      <c r="AJ70" s="97"/>
      <c r="AK70" s="97"/>
      <c r="AL70" s="97"/>
      <c r="AM70" s="97"/>
      <c r="AN70" s="97"/>
      <c r="AO70" s="97"/>
      <c r="AP70" s="97"/>
      <c r="AQ70" s="34"/>
    </row>
    <row r="71" spans="1:53">
      <c r="A71" s="61">
        <v>0</v>
      </c>
      <c r="B71" s="63">
        <f>0</f>
        <v>0</v>
      </c>
      <c r="C71" s="63">
        <f t="shared" ref="C71:N72" si="31">$B$29*$B$28</f>
        <v>-0.6</v>
      </c>
      <c r="D71" s="63">
        <f t="shared" si="31"/>
        <v>-0.6</v>
      </c>
      <c r="E71" s="63">
        <f t="shared" si="31"/>
        <v>-0.6</v>
      </c>
      <c r="F71" s="63">
        <f t="shared" si="31"/>
        <v>-0.6</v>
      </c>
      <c r="G71" s="63">
        <f t="shared" si="31"/>
        <v>-0.6</v>
      </c>
      <c r="H71" s="63">
        <f t="shared" si="31"/>
        <v>-0.6</v>
      </c>
      <c r="I71" s="63">
        <f t="shared" si="31"/>
        <v>-0.6</v>
      </c>
      <c r="J71" s="63">
        <f t="shared" si="31"/>
        <v>-0.6</v>
      </c>
      <c r="K71" s="63">
        <f t="shared" si="31"/>
        <v>-0.6</v>
      </c>
      <c r="L71" s="63">
        <f t="shared" si="31"/>
        <v>-0.6</v>
      </c>
      <c r="M71" s="63">
        <f t="shared" si="31"/>
        <v>-0.6</v>
      </c>
      <c r="N71" s="64">
        <f t="shared" si="31"/>
        <v>-0.6</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c r="A72" s="61">
        <f t="shared" ref="A72:A83" si="32">1+A71</f>
        <v>1</v>
      </c>
      <c r="B72" s="63"/>
      <c r="C72" s="63">
        <f t="shared" si="31"/>
        <v>-0.6</v>
      </c>
      <c r="D72" s="63">
        <f t="shared" si="31"/>
        <v>-0.6</v>
      </c>
      <c r="E72" s="63">
        <f t="shared" si="31"/>
        <v>-0.6</v>
      </c>
      <c r="F72" s="63">
        <f t="shared" si="31"/>
        <v>-0.6</v>
      </c>
      <c r="G72" s="63">
        <f t="shared" si="31"/>
        <v>-0.6</v>
      </c>
      <c r="H72" s="63">
        <f t="shared" si="31"/>
        <v>-0.6</v>
      </c>
      <c r="I72" s="63">
        <f t="shared" si="31"/>
        <v>-0.6</v>
      </c>
      <c r="J72" s="63">
        <f t="shared" si="31"/>
        <v>-0.6</v>
      </c>
      <c r="K72" s="63">
        <f t="shared" si="31"/>
        <v>-0.6</v>
      </c>
      <c r="L72" s="63">
        <f t="shared" si="31"/>
        <v>-0.6</v>
      </c>
      <c r="M72" s="63">
        <f t="shared" si="31"/>
        <v>-0.6</v>
      </c>
      <c r="N72" s="64">
        <f t="shared" si="31"/>
        <v>-0.6</v>
      </c>
      <c r="O72" s="65"/>
      <c r="P72" s="66"/>
      <c r="W72" s="34"/>
      <c r="X72" s="34"/>
      <c r="Y72" s="34"/>
      <c r="Z72" s="34"/>
      <c r="AA72" s="34"/>
      <c r="AB72" s="34"/>
      <c r="AC72" s="128"/>
      <c r="AD72" s="97"/>
      <c r="AE72" s="97"/>
      <c r="AF72" s="97"/>
      <c r="AG72" s="97"/>
      <c r="AH72" s="97"/>
      <c r="AI72" s="97"/>
      <c r="AJ72" s="97"/>
      <c r="AK72" s="97"/>
      <c r="AL72" s="97"/>
      <c r="AM72" s="97"/>
      <c r="AN72" s="97"/>
      <c r="AO72" s="97"/>
      <c r="AP72" s="97"/>
      <c r="AQ72" s="34"/>
    </row>
    <row r="73" spans="1:53">
      <c r="A73" s="61">
        <f t="shared" si="32"/>
        <v>2</v>
      </c>
      <c r="B73" s="63"/>
      <c r="C73" s="63"/>
      <c r="D73" s="63">
        <f t="shared" ref="D73:N73" si="33">$B$29*$B$28</f>
        <v>-0.6</v>
      </c>
      <c r="E73" s="63">
        <f t="shared" si="33"/>
        <v>-0.6</v>
      </c>
      <c r="F73" s="63">
        <f t="shared" si="33"/>
        <v>-0.6</v>
      </c>
      <c r="G73" s="63">
        <f t="shared" si="33"/>
        <v>-0.6</v>
      </c>
      <c r="H73" s="63">
        <f t="shared" si="33"/>
        <v>-0.6</v>
      </c>
      <c r="I73" s="63">
        <f t="shared" si="33"/>
        <v>-0.6</v>
      </c>
      <c r="J73" s="63">
        <f t="shared" si="33"/>
        <v>-0.6</v>
      </c>
      <c r="K73" s="63">
        <f t="shared" si="33"/>
        <v>-0.6</v>
      </c>
      <c r="L73" s="63">
        <f t="shared" si="33"/>
        <v>-0.6</v>
      </c>
      <c r="M73" s="63">
        <f t="shared" si="33"/>
        <v>-0.6</v>
      </c>
      <c r="N73" s="64">
        <f t="shared" si="33"/>
        <v>-0.6</v>
      </c>
      <c r="O73" s="65"/>
      <c r="P73" s="66"/>
      <c r="AC73" s="72"/>
      <c r="AD73" s="97"/>
      <c r="AE73" s="97"/>
      <c r="AF73" s="97"/>
      <c r="AG73" s="97"/>
      <c r="AH73" s="97"/>
      <c r="AI73" s="97"/>
      <c r="AJ73" s="97"/>
      <c r="AK73" s="97"/>
      <c r="AL73" s="97"/>
      <c r="AM73" s="97"/>
      <c r="AN73" s="97"/>
      <c r="AO73" s="97"/>
      <c r="AP73" s="97"/>
    </row>
    <row r="74" spans="1:53">
      <c r="A74" s="61">
        <f t="shared" si="32"/>
        <v>3</v>
      </c>
      <c r="B74" s="63"/>
      <c r="C74" s="63"/>
      <c r="D74" s="63"/>
      <c r="E74" s="63">
        <f t="shared" ref="E74:N74" si="34">$B$29*$B$28</f>
        <v>-0.6</v>
      </c>
      <c r="F74" s="63">
        <f t="shared" si="34"/>
        <v>-0.6</v>
      </c>
      <c r="G74" s="63">
        <f t="shared" si="34"/>
        <v>-0.6</v>
      </c>
      <c r="H74" s="63">
        <f t="shared" si="34"/>
        <v>-0.6</v>
      </c>
      <c r="I74" s="63">
        <f t="shared" si="34"/>
        <v>-0.6</v>
      </c>
      <c r="J74" s="63">
        <f t="shared" si="34"/>
        <v>-0.6</v>
      </c>
      <c r="K74" s="63">
        <f t="shared" si="34"/>
        <v>-0.6</v>
      </c>
      <c r="L74" s="63">
        <f t="shared" si="34"/>
        <v>-0.6</v>
      </c>
      <c r="M74" s="63">
        <f t="shared" si="34"/>
        <v>-0.6</v>
      </c>
      <c r="N74" s="64">
        <f t="shared" si="34"/>
        <v>-0.6</v>
      </c>
      <c r="O74" s="65"/>
      <c r="P74" s="66"/>
      <c r="AC74" s="72"/>
      <c r="AD74" s="97"/>
      <c r="AE74" s="97"/>
      <c r="AF74" s="97"/>
      <c r="AG74" s="97"/>
      <c r="AH74" s="97"/>
      <c r="AI74" s="97"/>
      <c r="AJ74" s="97"/>
      <c r="AK74" s="97"/>
      <c r="AL74" s="97"/>
      <c r="AM74" s="97"/>
      <c r="AN74" s="97"/>
      <c r="AO74" s="97"/>
      <c r="AP74" s="97"/>
    </row>
    <row r="75" spans="1:53">
      <c r="A75" s="61">
        <f t="shared" si="32"/>
        <v>4</v>
      </c>
      <c r="B75" s="63"/>
      <c r="C75" s="63"/>
      <c r="D75" s="63"/>
      <c r="E75" s="63"/>
      <c r="F75" s="63">
        <f t="shared" ref="F75:N75" si="35">$B$29*$B$28</f>
        <v>-0.6</v>
      </c>
      <c r="G75" s="63">
        <f t="shared" si="35"/>
        <v>-0.6</v>
      </c>
      <c r="H75" s="63">
        <f t="shared" si="35"/>
        <v>-0.6</v>
      </c>
      <c r="I75" s="63">
        <f t="shared" si="35"/>
        <v>-0.6</v>
      </c>
      <c r="J75" s="63">
        <f t="shared" si="35"/>
        <v>-0.6</v>
      </c>
      <c r="K75" s="63">
        <f t="shared" si="35"/>
        <v>-0.6</v>
      </c>
      <c r="L75" s="63">
        <f t="shared" si="35"/>
        <v>-0.6</v>
      </c>
      <c r="M75" s="63">
        <f t="shared" si="35"/>
        <v>-0.6</v>
      </c>
      <c r="N75" s="64">
        <f t="shared" si="35"/>
        <v>-0.6</v>
      </c>
      <c r="O75" s="65"/>
      <c r="P75" s="66"/>
      <c r="AC75" s="72"/>
      <c r="AD75" s="97"/>
      <c r="AE75" s="97"/>
      <c r="AF75" s="97"/>
      <c r="AG75" s="97"/>
      <c r="AH75" s="97"/>
      <c r="AI75" s="97"/>
      <c r="AJ75" s="97"/>
      <c r="AK75" s="97"/>
      <c r="AL75" s="97"/>
      <c r="AM75" s="97"/>
      <c r="AN75" s="97"/>
      <c r="AO75" s="97"/>
      <c r="AP75" s="97"/>
    </row>
    <row r="76" spans="1:53">
      <c r="A76" s="61">
        <f t="shared" si="32"/>
        <v>5</v>
      </c>
      <c r="B76" s="63"/>
      <c r="C76" s="63"/>
      <c r="D76" s="63"/>
      <c r="E76" s="63"/>
      <c r="F76" s="63"/>
      <c r="G76" s="63">
        <f t="shared" ref="G76:N76" si="36">$B$29*$B$28</f>
        <v>-0.6</v>
      </c>
      <c r="H76" s="63">
        <f t="shared" si="36"/>
        <v>-0.6</v>
      </c>
      <c r="I76" s="63">
        <f t="shared" si="36"/>
        <v>-0.6</v>
      </c>
      <c r="J76" s="63">
        <f t="shared" si="36"/>
        <v>-0.6</v>
      </c>
      <c r="K76" s="63">
        <f t="shared" si="36"/>
        <v>-0.6</v>
      </c>
      <c r="L76" s="63">
        <f t="shared" si="36"/>
        <v>-0.6</v>
      </c>
      <c r="M76" s="63">
        <f t="shared" si="36"/>
        <v>-0.6</v>
      </c>
      <c r="N76" s="64">
        <f t="shared" si="36"/>
        <v>-0.6</v>
      </c>
      <c r="O76" s="65"/>
      <c r="P76" s="66"/>
      <c r="AC76" s="72"/>
      <c r="AD76" s="97"/>
      <c r="AE76" s="97"/>
      <c r="AF76" s="97"/>
      <c r="AG76" s="97"/>
      <c r="AH76" s="97"/>
      <c r="AI76" s="97"/>
      <c r="AJ76" s="97"/>
      <c r="AK76" s="97"/>
      <c r="AL76" s="97"/>
      <c r="AM76" s="97"/>
      <c r="AN76" s="97"/>
      <c r="AO76" s="97"/>
      <c r="AP76" s="97"/>
    </row>
    <row r="77" spans="1:53">
      <c r="A77" s="61">
        <f t="shared" si="32"/>
        <v>6</v>
      </c>
      <c r="B77" s="63"/>
      <c r="C77" s="63"/>
      <c r="D77" s="63"/>
      <c r="E77" s="63"/>
      <c r="F77" s="63"/>
      <c r="G77" s="63"/>
      <c r="H77" s="63">
        <f t="shared" ref="H77:N77" si="37">$B$29*$B$28</f>
        <v>-0.6</v>
      </c>
      <c r="I77" s="63">
        <f t="shared" si="37"/>
        <v>-0.6</v>
      </c>
      <c r="J77" s="63">
        <f t="shared" si="37"/>
        <v>-0.6</v>
      </c>
      <c r="K77" s="63">
        <f t="shared" si="37"/>
        <v>-0.6</v>
      </c>
      <c r="L77" s="63">
        <f t="shared" si="37"/>
        <v>-0.6</v>
      </c>
      <c r="M77" s="63">
        <f t="shared" si="37"/>
        <v>-0.6</v>
      </c>
      <c r="N77" s="64">
        <f t="shared" si="37"/>
        <v>-0.6</v>
      </c>
      <c r="O77" s="65"/>
      <c r="P77" s="66"/>
      <c r="AC77" s="72"/>
      <c r="AD77" s="97"/>
      <c r="AE77" s="97"/>
      <c r="AF77" s="97"/>
      <c r="AG77" s="97"/>
      <c r="AH77" s="97"/>
      <c r="AI77" s="97"/>
      <c r="AJ77" s="97"/>
      <c r="AK77" s="97"/>
      <c r="AL77" s="97"/>
      <c r="AM77" s="97"/>
      <c r="AN77" s="97"/>
      <c r="AO77" s="97"/>
      <c r="AP77" s="97"/>
    </row>
    <row r="78" spans="1:53">
      <c r="A78" s="61">
        <f t="shared" si="32"/>
        <v>7</v>
      </c>
      <c r="B78" s="63"/>
      <c r="C78" s="63"/>
      <c r="D78" s="63"/>
      <c r="E78" s="63"/>
      <c r="F78" s="63"/>
      <c r="G78" s="63"/>
      <c r="H78" s="63"/>
      <c r="I78" s="63">
        <f t="shared" ref="I78:N78" si="38">$B$29*$B$28</f>
        <v>-0.6</v>
      </c>
      <c r="J78" s="63">
        <f t="shared" si="38"/>
        <v>-0.6</v>
      </c>
      <c r="K78" s="63">
        <f t="shared" si="38"/>
        <v>-0.6</v>
      </c>
      <c r="L78" s="63">
        <f t="shared" si="38"/>
        <v>-0.6</v>
      </c>
      <c r="M78" s="63">
        <f t="shared" si="38"/>
        <v>-0.6</v>
      </c>
      <c r="N78" s="64">
        <f t="shared" si="38"/>
        <v>-0.6</v>
      </c>
      <c r="O78" s="65"/>
      <c r="P78" s="66"/>
      <c r="AC78" s="72"/>
      <c r="AD78" s="97"/>
      <c r="AE78" s="97"/>
      <c r="AF78" s="97"/>
      <c r="AG78" s="97"/>
      <c r="AH78" s="97"/>
      <c r="AI78" s="97"/>
      <c r="AJ78" s="97"/>
      <c r="AK78" s="97"/>
      <c r="AL78" s="97"/>
      <c r="AM78" s="97"/>
      <c r="AN78" s="97"/>
      <c r="AO78" s="97"/>
      <c r="AP78" s="97"/>
    </row>
    <row r="79" spans="1:53">
      <c r="A79" s="61">
        <f t="shared" si="32"/>
        <v>8</v>
      </c>
      <c r="B79" s="63"/>
      <c r="C79" s="63"/>
      <c r="D79" s="63"/>
      <c r="E79" s="63"/>
      <c r="F79" s="63"/>
      <c r="G79" s="63"/>
      <c r="H79" s="63"/>
      <c r="I79" s="63"/>
      <c r="J79" s="63">
        <f>$B$29*$B$28</f>
        <v>-0.6</v>
      </c>
      <c r="K79" s="63">
        <f>$B$29*$B$28</f>
        <v>-0.6</v>
      </c>
      <c r="L79" s="63">
        <f>$B$29*$B$28</f>
        <v>-0.6</v>
      </c>
      <c r="M79" s="63">
        <f>$B$29*$B$28</f>
        <v>-0.6</v>
      </c>
      <c r="N79" s="64">
        <f>$B$29*$B$28</f>
        <v>-0.6</v>
      </c>
      <c r="O79" s="65"/>
      <c r="P79" s="66"/>
      <c r="AC79" s="72"/>
      <c r="AD79" s="97"/>
      <c r="AE79" s="97"/>
      <c r="AF79" s="97"/>
      <c r="AG79" s="97"/>
      <c r="AH79" s="97"/>
      <c r="AI79" s="97"/>
      <c r="AJ79" s="97"/>
      <c r="AK79" s="97"/>
      <c r="AL79" s="97"/>
      <c r="AM79" s="97"/>
      <c r="AN79" s="97"/>
      <c r="AO79" s="97"/>
      <c r="AP79" s="97"/>
    </row>
    <row r="80" spans="1:53">
      <c r="A80" s="61">
        <f t="shared" si="32"/>
        <v>9</v>
      </c>
      <c r="B80" s="63"/>
      <c r="C80" s="63"/>
      <c r="D80" s="63"/>
      <c r="E80" s="63"/>
      <c r="F80" s="63"/>
      <c r="G80" s="63"/>
      <c r="H80" s="63"/>
      <c r="I80" s="63"/>
      <c r="J80" s="63"/>
      <c r="K80" s="63">
        <f>$B$29*$B$28</f>
        <v>-0.6</v>
      </c>
      <c r="L80" s="63">
        <f>$B$29*$B$28</f>
        <v>-0.6</v>
      </c>
      <c r="M80" s="63">
        <f>$B$29*$B$28</f>
        <v>-0.6</v>
      </c>
      <c r="N80" s="64">
        <f>$B$29*$B$28</f>
        <v>-0.6</v>
      </c>
      <c r="O80" s="65"/>
      <c r="P80" s="66"/>
      <c r="AC80" s="72"/>
      <c r="AD80" s="97"/>
      <c r="AE80" s="97"/>
      <c r="AF80" s="97"/>
      <c r="AG80" s="97"/>
      <c r="AH80" s="97"/>
      <c r="AI80" s="97"/>
      <c r="AJ80" s="97"/>
      <c r="AK80" s="97"/>
      <c r="AL80" s="97"/>
      <c r="AM80" s="97"/>
      <c r="AN80" s="97"/>
      <c r="AO80" s="97"/>
      <c r="AP80" s="97"/>
    </row>
    <row r="81" spans="1:42">
      <c r="A81" s="61">
        <f t="shared" si="32"/>
        <v>10</v>
      </c>
      <c r="B81" s="63"/>
      <c r="C81" s="63"/>
      <c r="D81" s="63"/>
      <c r="E81" s="63"/>
      <c r="F81" s="63"/>
      <c r="G81" s="63"/>
      <c r="H81" s="63"/>
      <c r="I81" s="63"/>
      <c r="J81" s="63"/>
      <c r="K81" s="63"/>
      <c r="L81" s="63">
        <f>$B$29*$B$28</f>
        <v>-0.6</v>
      </c>
      <c r="M81" s="63">
        <f>$B$29*$B$28</f>
        <v>-0.6</v>
      </c>
      <c r="N81" s="64">
        <f>$B$29*$B$28</f>
        <v>-0.6</v>
      </c>
      <c r="O81" s="65"/>
      <c r="P81" s="66"/>
      <c r="AC81" s="72"/>
      <c r="AD81" s="97"/>
      <c r="AE81" s="97"/>
      <c r="AF81" s="97"/>
      <c r="AG81" s="97"/>
      <c r="AH81" s="97"/>
      <c r="AI81" s="97"/>
      <c r="AJ81" s="97"/>
      <c r="AK81" s="97"/>
      <c r="AL81" s="97"/>
      <c r="AM81" s="97"/>
      <c r="AN81" s="97"/>
      <c r="AO81" s="97"/>
      <c r="AP81" s="97"/>
    </row>
    <row r="82" spans="1:42">
      <c r="A82" s="61">
        <f t="shared" si="32"/>
        <v>11</v>
      </c>
      <c r="B82" s="63"/>
      <c r="C82" s="63"/>
      <c r="D82" s="63"/>
      <c r="E82" s="63"/>
      <c r="F82" s="63"/>
      <c r="G82" s="63"/>
      <c r="H82" s="63"/>
      <c r="I82" s="63"/>
      <c r="J82" s="63"/>
      <c r="K82" s="63"/>
      <c r="L82" s="63"/>
      <c r="M82" s="63">
        <f>$B$29*$B$28</f>
        <v>-0.6</v>
      </c>
      <c r="N82" s="64">
        <f>$B$29*$B$28</f>
        <v>-0.6</v>
      </c>
      <c r="O82" s="65"/>
      <c r="P82" s="66"/>
      <c r="AC82" s="72"/>
    </row>
    <row r="83" spans="1:42">
      <c r="A83" s="68">
        <f t="shared" si="32"/>
        <v>12</v>
      </c>
      <c r="B83" s="69"/>
      <c r="C83" s="69"/>
      <c r="D83" s="69"/>
      <c r="E83" s="69"/>
      <c r="F83" s="69"/>
      <c r="G83" s="69"/>
      <c r="H83" s="69"/>
      <c r="I83" s="69"/>
      <c r="J83" s="69"/>
      <c r="K83" s="69"/>
      <c r="L83" s="69"/>
      <c r="M83" s="69"/>
      <c r="N83" s="71">
        <f>$B$29*$B$28</f>
        <v>-0.6</v>
      </c>
      <c r="O83" s="65"/>
      <c r="P83" s="66"/>
    </row>
    <row r="84" spans="1:42">
      <c r="A84" s="72"/>
      <c r="B84" s="65"/>
      <c r="C84" s="65"/>
      <c r="D84" s="65"/>
      <c r="E84" s="65"/>
      <c r="F84" s="65"/>
      <c r="G84" s="65"/>
      <c r="H84" s="65"/>
      <c r="I84" s="65"/>
      <c r="J84" s="65"/>
      <c r="K84" s="65"/>
      <c r="L84" s="65"/>
      <c r="M84" s="65"/>
      <c r="N84" s="65"/>
      <c r="O84" s="65"/>
      <c r="P84" s="66"/>
    </row>
    <row r="85" spans="1:42">
      <c r="B85" s="138"/>
      <c r="C85" s="138"/>
      <c r="D85" s="138"/>
      <c r="E85" s="138"/>
      <c r="F85" s="138"/>
      <c r="G85" s="81"/>
      <c r="H85" s="81"/>
      <c r="I85" s="81"/>
      <c r="J85" s="81"/>
      <c r="K85" s="81"/>
      <c r="L85" s="81"/>
      <c r="M85" s="81"/>
      <c r="N85" s="81"/>
      <c r="O85" s="81"/>
      <c r="P85" s="66"/>
    </row>
    <row r="86" spans="1:42">
      <c r="A86" s="90" t="s">
        <v>95</v>
      </c>
      <c r="B86" s="48"/>
      <c r="C86" s="49"/>
      <c r="D86" s="49"/>
      <c r="E86" s="49"/>
      <c r="F86" s="49"/>
      <c r="G86" s="49"/>
      <c r="H86" s="49"/>
      <c r="I86" s="49"/>
      <c r="J86" s="49"/>
      <c r="K86" s="49"/>
      <c r="L86" s="49"/>
      <c r="M86" s="49"/>
      <c r="N86" s="50"/>
      <c r="O86" s="44"/>
    </row>
    <row r="87" spans="1:42">
      <c r="A87" s="163"/>
      <c r="B87" s="52" t="s">
        <v>96</v>
      </c>
      <c r="C87" s="53"/>
      <c r="D87" s="53"/>
      <c r="E87" s="53"/>
      <c r="F87" s="53"/>
      <c r="G87" s="53"/>
      <c r="H87" s="53"/>
      <c r="I87" s="53"/>
      <c r="J87" s="53"/>
      <c r="K87" s="53"/>
      <c r="L87" s="53"/>
      <c r="M87" s="53"/>
      <c r="N87" s="54"/>
      <c r="O87" s="44"/>
    </row>
    <row r="88" spans="1:42">
      <c r="A88" s="55" t="s">
        <v>86</v>
      </c>
      <c r="B88" s="52">
        <v>0</v>
      </c>
      <c r="C88" s="52">
        <v>1</v>
      </c>
      <c r="D88" s="52">
        <v>2</v>
      </c>
      <c r="E88" s="52">
        <v>3</v>
      </c>
      <c r="F88" s="52">
        <v>4</v>
      </c>
      <c r="G88" s="52">
        <v>5</v>
      </c>
      <c r="H88" s="52">
        <v>6</v>
      </c>
      <c r="I88" s="52">
        <v>7</v>
      </c>
      <c r="J88" s="52">
        <v>8</v>
      </c>
      <c r="K88" s="52">
        <v>9</v>
      </c>
      <c r="L88" s="52">
        <v>10</v>
      </c>
      <c r="M88" s="52">
        <v>11</v>
      </c>
      <c r="N88" s="62">
        <v>12</v>
      </c>
      <c r="O88" s="44"/>
    </row>
    <row r="89" spans="1:42">
      <c r="A89" s="61" t="s">
        <v>88</v>
      </c>
      <c r="B89" s="162"/>
      <c r="C89" s="52"/>
      <c r="D89" s="52"/>
      <c r="E89" s="52"/>
      <c r="F89" s="52"/>
      <c r="G89" s="52"/>
      <c r="H89" s="52"/>
      <c r="I89" s="52"/>
      <c r="J89" s="52"/>
      <c r="K89" s="52"/>
      <c r="L89" s="52"/>
      <c r="M89" s="52"/>
      <c r="N89" s="62"/>
      <c r="O89" s="44"/>
    </row>
    <row r="90" spans="1:42">
      <c r="A90" s="61">
        <v>0</v>
      </c>
      <c r="B90" s="63">
        <f t="shared" ref="B90:M90" si="39">(1/(1+B$35))*((C$48+B$40*C90+(1-B$40)*C91)-$B$28*(B$36-B$35))</f>
        <v>1.1434912673126476</v>
      </c>
      <c r="C90" s="63">
        <f t="shared" si="39"/>
        <v>1.0520674518174924</v>
      </c>
      <c r="D90" s="63">
        <f t="shared" si="39"/>
        <v>0.95995795770612324</v>
      </c>
      <c r="E90" s="63">
        <f t="shared" si="39"/>
        <v>0.86715764238891935</v>
      </c>
      <c r="F90" s="63">
        <f t="shared" si="39"/>
        <v>0.77366132470683635</v>
      </c>
      <c r="G90" s="63">
        <f t="shared" si="39"/>
        <v>0.67946378464213786</v>
      </c>
      <c r="H90" s="63">
        <f t="shared" si="39"/>
        <v>0.58455976302695389</v>
      </c>
      <c r="I90" s="63">
        <f t="shared" si="39"/>
        <v>0.48894396124965583</v>
      </c>
      <c r="J90" s="63">
        <f t="shared" si="39"/>
        <v>0.39261104095902827</v>
      </c>
      <c r="K90" s="63">
        <f t="shared" si="39"/>
        <v>0.29555562376622085</v>
      </c>
      <c r="L90" s="63">
        <f t="shared" si="39"/>
        <v>0.19777229094446749</v>
      </c>
      <c r="M90" s="63">
        <f t="shared" si="39"/>
        <v>9.9255583126550945E-2</v>
      </c>
      <c r="N90" s="64">
        <f>0</f>
        <v>0</v>
      </c>
      <c r="O90" s="65"/>
      <c r="P90" s="66"/>
    </row>
    <row r="91" spans="1:42">
      <c r="A91" s="61">
        <f t="shared" ref="A91:A102" si="40">1+A90</f>
        <v>1</v>
      </c>
      <c r="B91" s="63"/>
      <c r="C91" s="63">
        <f t="shared" ref="C91:M91" si="41">(1/(1+C$35))*((D$48+C$40*D91+(1-C$40)*D92)-$B$28*(C$36-C$35))</f>
        <v>1.0520674518174924</v>
      </c>
      <c r="D91" s="63">
        <f t="shared" si="41"/>
        <v>0.95995795770612324</v>
      </c>
      <c r="E91" s="63">
        <f t="shared" si="41"/>
        <v>0.86715764238891935</v>
      </c>
      <c r="F91" s="63">
        <f t="shared" si="41"/>
        <v>0.77366132470683635</v>
      </c>
      <c r="G91" s="63">
        <f t="shared" si="41"/>
        <v>0.67946378464213786</v>
      </c>
      <c r="H91" s="63">
        <f t="shared" si="41"/>
        <v>0.58455976302695389</v>
      </c>
      <c r="I91" s="63">
        <f t="shared" si="41"/>
        <v>0.48894396124965583</v>
      </c>
      <c r="J91" s="63">
        <f t="shared" si="41"/>
        <v>0.39261104095902827</v>
      </c>
      <c r="K91" s="63">
        <f t="shared" si="41"/>
        <v>0.29555562376622085</v>
      </c>
      <c r="L91" s="63">
        <f t="shared" si="41"/>
        <v>0.19777229094446749</v>
      </c>
      <c r="M91" s="63">
        <f t="shared" si="41"/>
        <v>9.9255583126550945E-2</v>
      </c>
      <c r="N91" s="64">
        <f>0</f>
        <v>0</v>
      </c>
      <c r="O91" s="65"/>
      <c r="P91" s="66"/>
    </row>
    <row r="92" spans="1:42">
      <c r="A92" s="61">
        <f t="shared" si="40"/>
        <v>2</v>
      </c>
      <c r="B92" s="63"/>
      <c r="C92" s="63"/>
      <c r="D92" s="63">
        <f t="shared" ref="D92:M92" si="42">(1/(1+D$35))*((E$48+D$40*E92+(1-D$40)*E93)-$B$28*(D$36-D$35))</f>
        <v>0.95995795770612324</v>
      </c>
      <c r="E92" s="63">
        <f t="shared" si="42"/>
        <v>0.86715764238891935</v>
      </c>
      <c r="F92" s="63">
        <f t="shared" si="42"/>
        <v>0.77366132470683635</v>
      </c>
      <c r="G92" s="63">
        <f t="shared" si="42"/>
        <v>0.67946378464213786</v>
      </c>
      <c r="H92" s="63">
        <f t="shared" si="42"/>
        <v>0.58455976302695389</v>
      </c>
      <c r="I92" s="63">
        <f t="shared" si="42"/>
        <v>0.48894396124965583</v>
      </c>
      <c r="J92" s="63">
        <f t="shared" si="42"/>
        <v>0.39261104095902827</v>
      </c>
      <c r="K92" s="63">
        <f t="shared" si="42"/>
        <v>0.29555562376622085</v>
      </c>
      <c r="L92" s="63">
        <f t="shared" si="42"/>
        <v>0.19777229094446749</v>
      </c>
      <c r="M92" s="63">
        <f t="shared" si="42"/>
        <v>9.9255583126550945E-2</v>
      </c>
      <c r="N92" s="64">
        <f>0</f>
        <v>0</v>
      </c>
      <c r="O92" s="65"/>
      <c r="P92" s="66"/>
    </row>
    <row r="93" spans="1:42">
      <c r="A93" s="61">
        <f t="shared" si="40"/>
        <v>3</v>
      </c>
      <c r="B93" s="63"/>
      <c r="C93" s="63"/>
      <c r="D93" s="63"/>
      <c r="E93" s="63">
        <f t="shared" ref="E93:M93" si="43">(1/(1+E$35))*((F$48+E$40*F93+(1-E$40)*F94)-$B$28*(E$36-E$35))</f>
        <v>0.86715764238891935</v>
      </c>
      <c r="F93" s="63">
        <f t="shared" si="43"/>
        <v>0.77366132470683635</v>
      </c>
      <c r="G93" s="63">
        <f t="shared" si="43"/>
        <v>0.67946378464213786</v>
      </c>
      <c r="H93" s="63">
        <f t="shared" si="43"/>
        <v>0.58455976302695389</v>
      </c>
      <c r="I93" s="63">
        <f t="shared" si="43"/>
        <v>0.48894396124965583</v>
      </c>
      <c r="J93" s="63">
        <f t="shared" si="43"/>
        <v>0.39261104095902827</v>
      </c>
      <c r="K93" s="63">
        <f t="shared" si="43"/>
        <v>0.29555562376622085</v>
      </c>
      <c r="L93" s="63">
        <f t="shared" si="43"/>
        <v>0.19777229094446749</v>
      </c>
      <c r="M93" s="63">
        <f t="shared" si="43"/>
        <v>9.9255583126550945E-2</v>
      </c>
      <c r="N93" s="64">
        <f>0</f>
        <v>0</v>
      </c>
      <c r="O93" s="65"/>
      <c r="P93" s="66"/>
    </row>
    <row r="94" spans="1:42">
      <c r="A94" s="61">
        <f t="shared" si="40"/>
        <v>4</v>
      </c>
      <c r="B94" s="63"/>
      <c r="C94" s="63"/>
      <c r="D94" s="63"/>
      <c r="E94" s="63"/>
      <c r="F94" s="63">
        <f t="shared" ref="F94:M94" si="44">(1/(1+F$35))*((G$48+F$40*G94+(1-F$40)*G95)-$B$28*(F$36-F$35))</f>
        <v>0.77366132470683635</v>
      </c>
      <c r="G94" s="63">
        <f t="shared" si="44"/>
        <v>0.67946378464213786</v>
      </c>
      <c r="H94" s="63">
        <f t="shared" si="44"/>
        <v>0.58455976302695389</v>
      </c>
      <c r="I94" s="63">
        <f t="shared" si="44"/>
        <v>0.48894396124965583</v>
      </c>
      <c r="J94" s="63">
        <f t="shared" si="44"/>
        <v>0.39261104095902827</v>
      </c>
      <c r="K94" s="63">
        <f t="shared" si="44"/>
        <v>0.29555562376622085</v>
      </c>
      <c r="L94" s="63">
        <f t="shared" si="44"/>
        <v>0.19777229094446749</v>
      </c>
      <c r="M94" s="63">
        <f t="shared" si="44"/>
        <v>9.9255583126550945E-2</v>
      </c>
      <c r="N94" s="64">
        <f>0</f>
        <v>0</v>
      </c>
      <c r="O94" s="65"/>
      <c r="P94" s="66"/>
    </row>
    <row r="95" spans="1:42">
      <c r="A95" s="61">
        <f t="shared" si="40"/>
        <v>5</v>
      </c>
      <c r="B95" s="63"/>
      <c r="C95" s="63"/>
      <c r="D95" s="63"/>
      <c r="E95" s="63"/>
      <c r="F95" s="63"/>
      <c r="G95" s="63">
        <f t="shared" ref="G95:M95" si="45">(1/(1+G$35))*((H$48+G$40*H95+(1-G$40)*H96)-$B$28*(G$36-G$35))</f>
        <v>0.67946378464213786</v>
      </c>
      <c r="H95" s="63">
        <f t="shared" si="45"/>
        <v>0.58455976302695389</v>
      </c>
      <c r="I95" s="63">
        <f t="shared" si="45"/>
        <v>0.48894396124965583</v>
      </c>
      <c r="J95" s="63">
        <f t="shared" si="45"/>
        <v>0.39261104095902827</v>
      </c>
      <c r="K95" s="63">
        <f t="shared" si="45"/>
        <v>0.29555562376622085</v>
      </c>
      <c r="L95" s="63">
        <f t="shared" si="45"/>
        <v>0.19777229094446749</v>
      </c>
      <c r="M95" s="63">
        <f t="shared" si="45"/>
        <v>9.9255583126550945E-2</v>
      </c>
      <c r="N95" s="64">
        <f>0</f>
        <v>0</v>
      </c>
      <c r="O95" s="65"/>
      <c r="P95" s="66"/>
    </row>
    <row r="96" spans="1:42">
      <c r="A96" s="61">
        <f t="shared" si="40"/>
        <v>6</v>
      </c>
      <c r="B96" s="63"/>
      <c r="C96" s="63"/>
      <c r="D96" s="63"/>
      <c r="E96" s="63"/>
      <c r="F96" s="63"/>
      <c r="G96" s="63"/>
      <c r="H96" s="63">
        <f t="shared" ref="H96:M96" si="46">(1/(1+H$35))*((I$48+H$40*I96+(1-H$40)*I97)-$B$28*(H$36-H$35))</f>
        <v>0.58455976302695389</v>
      </c>
      <c r="I96" s="63">
        <f t="shared" si="46"/>
        <v>0.48894396124965583</v>
      </c>
      <c r="J96" s="63">
        <f t="shared" si="46"/>
        <v>0.39261104095902827</v>
      </c>
      <c r="K96" s="63">
        <f t="shared" si="46"/>
        <v>0.29555562376622085</v>
      </c>
      <c r="L96" s="63">
        <f t="shared" si="46"/>
        <v>0.19777229094446749</v>
      </c>
      <c r="M96" s="63">
        <f t="shared" si="46"/>
        <v>9.9255583126550945E-2</v>
      </c>
      <c r="N96" s="64">
        <f>0</f>
        <v>0</v>
      </c>
      <c r="O96" s="65"/>
      <c r="P96" s="66"/>
    </row>
    <row r="97" spans="1:16">
      <c r="A97" s="61">
        <f t="shared" si="40"/>
        <v>7</v>
      </c>
      <c r="B97" s="63"/>
      <c r="C97" s="63"/>
      <c r="D97" s="63"/>
      <c r="E97" s="63"/>
      <c r="F97" s="63"/>
      <c r="G97" s="63"/>
      <c r="H97" s="63"/>
      <c r="I97" s="63">
        <f>(1/(1+I$35))*((J$48+I$40*J97+(1-I$40)*J98)-$B$28*(I$36-I$35))</f>
        <v>0.48894396124965583</v>
      </c>
      <c r="J97" s="63">
        <f>(1/(1+J$35))*((K$48+J$40*K97+(1-J$40)*K98)-$B$28*(J$36-J$35))</f>
        <v>0.39261104095902827</v>
      </c>
      <c r="K97" s="63">
        <f>(1/(1+K$35))*((L$48+K$40*L97+(1-K$40)*L98)-$B$28*(K$36-K$35))</f>
        <v>0.29555562376622085</v>
      </c>
      <c r="L97" s="63">
        <f>(1/(1+L$35))*((M$48+L$40*M97+(1-L$40)*M98)-$B$28*(L$36-L$35))</f>
        <v>0.19777229094446749</v>
      </c>
      <c r="M97" s="63">
        <f>(1/(1+M$35))*((N$48+M$40*N97+(1-M$40)*N98)-$B$28*(M$36-M$35))</f>
        <v>9.9255583126550945E-2</v>
      </c>
      <c r="N97" s="64">
        <f>0</f>
        <v>0</v>
      </c>
      <c r="O97" s="65"/>
      <c r="P97" s="66"/>
    </row>
    <row r="98" spans="1:16">
      <c r="A98" s="61">
        <f t="shared" si="40"/>
        <v>8</v>
      </c>
      <c r="B98" s="63"/>
      <c r="C98" s="63"/>
      <c r="D98" s="63"/>
      <c r="E98" s="63"/>
      <c r="F98" s="63"/>
      <c r="G98" s="63"/>
      <c r="H98" s="63"/>
      <c r="I98" s="63"/>
      <c r="J98" s="63">
        <f>(1/(1+J$35))*((K$48+J$40*K98+(1-J$40)*K99)-$B$28*(J$36-J$35))</f>
        <v>0.39261104095902827</v>
      </c>
      <c r="K98" s="63">
        <f>(1/(1+K$35))*((L$48+K$40*L98+(1-K$40)*L99)-$B$28*(K$36-K$35))</f>
        <v>0.29555562376622085</v>
      </c>
      <c r="L98" s="63">
        <f>(1/(1+L$35))*((M$48+L$40*M98+(1-L$40)*M99)-$B$28*(L$36-L$35))</f>
        <v>0.19777229094446749</v>
      </c>
      <c r="M98" s="63">
        <f>(1/(1+M$35))*((N$48+M$40*N98+(1-M$40)*N99)-$B$28*(M$36-M$35))</f>
        <v>9.9255583126550945E-2</v>
      </c>
      <c r="N98" s="64">
        <f>0</f>
        <v>0</v>
      </c>
      <c r="O98" s="65"/>
      <c r="P98" s="66"/>
    </row>
    <row r="99" spans="1:16">
      <c r="A99" s="61">
        <f t="shared" si="40"/>
        <v>9</v>
      </c>
      <c r="B99" s="63"/>
      <c r="C99" s="63"/>
      <c r="D99" s="63"/>
      <c r="E99" s="63"/>
      <c r="F99" s="63"/>
      <c r="G99" s="63"/>
      <c r="H99" s="63"/>
      <c r="I99" s="63"/>
      <c r="J99" s="63"/>
      <c r="K99" s="63">
        <f>(1/(1+K$35))*((L$48+K$40*L99+(1-K$40)*L100)-$B$28*(K$36-K$35))</f>
        <v>0.29555562376622085</v>
      </c>
      <c r="L99" s="63">
        <f>(1/(1+L$35))*((M$48+L$40*M99+(1-L$40)*M100)-$B$28*(L$36-L$35))</f>
        <v>0.19777229094446749</v>
      </c>
      <c r="M99" s="63">
        <f>(1/(1+M$35))*((N$48+M$40*N99+(1-M$40)*N100)-$B$28*(M$36-M$35))</f>
        <v>9.9255583126550945E-2</v>
      </c>
      <c r="N99" s="64">
        <f>0</f>
        <v>0</v>
      </c>
      <c r="O99" s="65"/>
      <c r="P99" s="66"/>
    </row>
    <row r="100" spans="1:16">
      <c r="A100" s="61">
        <f t="shared" si="40"/>
        <v>10</v>
      </c>
      <c r="B100" s="63"/>
      <c r="C100" s="63"/>
      <c r="D100" s="63"/>
      <c r="E100" s="63"/>
      <c r="F100" s="63"/>
      <c r="G100" s="63"/>
      <c r="H100" s="63"/>
      <c r="I100" s="63"/>
      <c r="J100" s="63"/>
      <c r="K100" s="63"/>
      <c r="L100" s="63">
        <f>(1/(1+L$35))*((M$48+L$40*M100+(1-L$40)*M101)-$B$28*(L$36-L$35))</f>
        <v>0.19777229094446749</v>
      </c>
      <c r="M100" s="63">
        <f>(1/(1+M$35))*((N$48+M$40*N100+(1-M$40)*N101)-$B$28*(M$36-M$35))</f>
        <v>9.9255583126550945E-2</v>
      </c>
      <c r="N100" s="64">
        <f>0</f>
        <v>0</v>
      </c>
      <c r="O100" s="65"/>
      <c r="P100" s="66"/>
    </row>
    <row r="101" spans="1:16">
      <c r="A101" s="61">
        <f t="shared" si="40"/>
        <v>11</v>
      </c>
      <c r="B101" s="63"/>
      <c r="C101" s="63"/>
      <c r="D101" s="63"/>
      <c r="E101" s="63"/>
      <c r="F101" s="63"/>
      <c r="G101" s="63"/>
      <c r="H101" s="63"/>
      <c r="I101" s="63"/>
      <c r="J101" s="63"/>
      <c r="K101" s="63"/>
      <c r="L101" s="63"/>
      <c r="M101" s="63">
        <f>(1/(1+M$35))*((N$48+M$40*N101+(1-M$40)*N102)-$B$28*(M$36-M$35))</f>
        <v>9.9255583126550945E-2</v>
      </c>
      <c r="N101" s="64">
        <f>0</f>
        <v>0</v>
      </c>
      <c r="O101" s="65"/>
      <c r="P101" s="66"/>
    </row>
    <row r="102" spans="1:16">
      <c r="A102" s="68">
        <f t="shared" si="40"/>
        <v>12</v>
      </c>
      <c r="B102" s="69"/>
      <c r="C102" s="69"/>
      <c r="D102" s="69"/>
      <c r="E102" s="69"/>
      <c r="F102" s="69"/>
      <c r="G102" s="69"/>
      <c r="H102" s="69"/>
      <c r="I102" s="69"/>
      <c r="J102" s="69"/>
      <c r="K102" s="69"/>
      <c r="L102" s="69"/>
      <c r="M102" s="69"/>
      <c r="N102" s="71">
        <f>0</f>
        <v>0</v>
      </c>
      <c r="O102" s="65"/>
      <c r="P102" s="66"/>
    </row>
    <row r="103" spans="1:16">
      <c r="P103" s="66"/>
    </row>
    <row r="104" spans="1:16">
      <c r="A104" s="91"/>
    </row>
    <row r="105" spans="1:16">
      <c r="B105" s="44"/>
      <c r="C105" s="46"/>
      <c r="D105" s="46"/>
      <c r="E105" s="46"/>
      <c r="F105" s="46"/>
      <c r="G105" s="46"/>
      <c r="H105" s="46"/>
      <c r="I105" s="46"/>
      <c r="J105" s="46"/>
      <c r="K105" s="46"/>
      <c r="L105" s="46"/>
      <c r="M105" s="46"/>
      <c r="N105" s="47"/>
      <c r="O105" s="44"/>
    </row>
    <row r="106" spans="1:16">
      <c r="A106" s="79"/>
      <c r="B106" s="44"/>
      <c r="C106" s="44"/>
      <c r="D106" s="44"/>
      <c r="E106" s="44"/>
      <c r="F106" s="44"/>
      <c r="G106" s="44"/>
      <c r="H106" s="44"/>
      <c r="I106" s="44"/>
      <c r="J106" s="44"/>
      <c r="K106" s="44"/>
      <c r="L106" s="44"/>
      <c r="M106" s="44"/>
      <c r="N106" s="44"/>
      <c r="O106" s="44"/>
    </row>
    <row r="107" spans="1:16">
      <c r="A107" s="72"/>
      <c r="B107" s="80"/>
      <c r="C107" s="44"/>
      <c r="D107" s="44"/>
      <c r="E107" s="44"/>
      <c r="F107" s="44"/>
      <c r="G107" s="44"/>
      <c r="H107" s="44"/>
      <c r="I107" s="44"/>
      <c r="J107" s="44"/>
      <c r="K107" s="44"/>
      <c r="L107" s="44"/>
      <c r="M107" s="44"/>
      <c r="N107" s="44"/>
      <c r="O107" s="44"/>
    </row>
    <row r="108" spans="1:16">
      <c r="A108" s="72"/>
      <c r="B108" s="65"/>
      <c r="C108" s="44"/>
      <c r="D108" s="44"/>
      <c r="E108" s="44"/>
      <c r="F108" s="44"/>
      <c r="G108" s="44"/>
      <c r="H108" s="44"/>
      <c r="I108" s="44"/>
      <c r="J108" s="44"/>
      <c r="K108" s="44"/>
      <c r="L108" s="44"/>
      <c r="M108" s="44"/>
      <c r="N108" s="44"/>
      <c r="O108" s="44"/>
    </row>
    <row r="109" spans="1:16">
      <c r="A109" s="72"/>
      <c r="B109" s="65"/>
      <c r="C109" s="65"/>
      <c r="D109" s="65"/>
      <c r="E109" s="65"/>
      <c r="F109" s="65"/>
      <c r="G109" s="65"/>
      <c r="H109" s="65"/>
      <c r="I109" s="65"/>
      <c r="J109" s="65"/>
      <c r="K109" s="65"/>
      <c r="L109" s="65"/>
      <c r="M109" s="65"/>
      <c r="N109" s="65"/>
      <c r="O109" s="65"/>
      <c r="P109" s="66"/>
    </row>
    <row r="110" spans="1:16">
      <c r="A110" s="72"/>
      <c r="B110" s="65"/>
      <c r="C110" s="65"/>
      <c r="D110" s="65"/>
      <c r="E110" s="65"/>
      <c r="F110" s="65"/>
      <c r="G110" s="65"/>
      <c r="H110" s="65"/>
      <c r="I110" s="65"/>
      <c r="J110" s="65"/>
      <c r="K110" s="65"/>
      <c r="L110" s="65"/>
      <c r="M110" s="65"/>
      <c r="N110" s="65"/>
      <c r="O110" s="65"/>
      <c r="P110" s="66"/>
    </row>
    <row r="111" spans="1:16">
      <c r="A111" s="72"/>
      <c r="B111" s="65"/>
      <c r="C111" s="65"/>
      <c r="D111" s="65"/>
      <c r="E111" s="65"/>
      <c r="F111" s="65"/>
      <c r="G111" s="65"/>
      <c r="H111" s="65"/>
      <c r="I111" s="65"/>
      <c r="J111" s="65"/>
      <c r="K111" s="65"/>
      <c r="L111" s="65"/>
      <c r="M111" s="65"/>
      <c r="N111" s="65"/>
      <c r="O111" s="65"/>
      <c r="P111" s="66"/>
    </row>
    <row r="112" spans="1:16">
      <c r="A112" s="72"/>
      <c r="B112" s="65"/>
      <c r="C112" s="65"/>
      <c r="D112" s="65"/>
      <c r="E112" s="65"/>
      <c r="F112" s="65"/>
      <c r="G112" s="65"/>
      <c r="H112" s="65"/>
      <c r="I112" s="65"/>
      <c r="J112" s="65"/>
      <c r="K112" s="65"/>
      <c r="L112" s="65"/>
      <c r="M112" s="65"/>
      <c r="N112" s="65"/>
      <c r="O112" s="65"/>
      <c r="P112" s="66"/>
    </row>
    <row r="113" spans="1:16">
      <c r="A113" s="72"/>
      <c r="B113" s="65"/>
      <c r="C113" s="65"/>
      <c r="D113" s="65"/>
      <c r="E113" s="65"/>
      <c r="F113" s="65"/>
      <c r="G113" s="65"/>
      <c r="H113" s="65"/>
      <c r="I113" s="65"/>
      <c r="J113" s="65"/>
      <c r="K113" s="65"/>
      <c r="L113" s="65"/>
      <c r="M113" s="65"/>
      <c r="N113" s="65"/>
      <c r="O113" s="65"/>
      <c r="P113" s="66"/>
    </row>
    <row r="114" spans="1:16">
      <c r="A114" s="72"/>
      <c r="B114" s="65"/>
      <c r="C114" s="65"/>
      <c r="D114" s="65"/>
      <c r="E114" s="65"/>
      <c r="F114" s="65"/>
      <c r="G114" s="65"/>
      <c r="H114" s="65"/>
      <c r="I114" s="65"/>
      <c r="J114" s="65"/>
      <c r="K114" s="65"/>
      <c r="L114" s="65"/>
      <c r="M114" s="65"/>
      <c r="N114" s="65"/>
      <c r="O114" s="65"/>
      <c r="P114" s="66"/>
    </row>
    <row r="115" spans="1:16">
      <c r="A115" s="72"/>
      <c r="B115" s="65"/>
      <c r="C115" s="65"/>
      <c r="D115" s="65"/>
      <c r="E115" s="65"/>
      <c r="F115" s="65"/>
      <c r="G115" s="65"/>
      <c r="H115" s="65"/>
      <c r="I115" s="65"/>
      <c r="J115" s="65"/>
      <c r="K115" s="65"/>
      <c r="L115" s="65"/>
      <c r="M115" s="65"/>
      <c r="N115" s="65"/>
      <c r="O115" s="65"/>
      <c r="P115" s="66"/>
    </row>
    <row r="116" spans="1:16">
      <c r="A116" s="72"/>
      <c r="B116" s="65"/>
      <c r="C116" s="65"/>
      <c r="D116" s="65"/>
      <c r="E116" s="65"/>
      <c r="F116" s="65"/>
      <c r="G116" s="65"/>
      <c r="H116" s="65"/>
      <c r="I116" s="65"/>
      <c r="J116" s="65"/>
      <c r="K116" s="65"/>
      <c r="L116" s="65"/>
      <c r="M116" s="65"/>
      <c r="N116" s="65"/>
      <c r="O116" s="65"/>
      <c r="P116" s="66"/>
    </row>
    <row r="117" spans="1:16">
      <c r="A117" s="72"/>
      <c r="B117" s="65"/>
      <c r="C117" s="65"/>
      <c r="D117" s="65"/>
      <c r="E117" s="65"/>
      <c r="F117" s="65"/>
      <c r="G117" s="65"/>
      <c r="H117" s="65"/>
      <c r="I117" s="65"/>
      <c r="J117" s="65"/>
      <c r="K117" s="65"/>
      <c r="L117" s="65"/>
      <c r="M117" s="65"/>
      <c r="N117" s="65"/>
      <c r="O117" s="65"/>
      <c r="P117" s="66"/>
    </row>
    <row r="118" spans="1:16">
      <c r="A118" s="72"/>
      <c r="B118" s="65"/>
      <c r="C118" s="65"/>
      <c r="D118" s="65"/>
      <c r="E118" s="65"/>
      <c r="F118" s="65"/>
      <c r="G118" s="65"/>
      <c r="H118" s="65"/>
      <c r="I118" s="65"/>
      <c r="J118" s="65"/>
      <c r="K118" s="65"/>
      <c r="L118" s="65"/>
      <c r="M118" s="65"/>
      <c r="N118" s="65"/>
      <c r="O118" s="65"/>
      <c r="P118" s="66"/>
    </row>
    <row r="119" spans="1:16">
      <c r="A119" s="72"/>
      <c r="B119" s="65"/>
      <c r="C119" s="65"/>
      <c r="D119" s="65"/>
      <c r="E119" s="65"/>
      <c r="F119" s="65"/>
      <c r="G119" s="65"/>
      <c r="H119" s="65"/>
      <c r="I119" s="65"/>
      <c r="J119" s="65"/>
      <c r="K119" s="65"/>
      <c r="L119" s="65"/>
      <c r="M119" s="65"/>
      <c r="N119" s="65"/>
      <c r="O119" s="65"/>
      <c r="P119" s="66"/>
    </row>
    <row r="120" spans="1:16">
      <c r="A120" s="72"/>
      <c r="B120" s="65"/>
      <c r="C120" s="65"/>
      <c r="D120" s="65"/>
      <c r="E120" s="65"/>
      <c r="F120" s="65"/>
      <c r="G120" s="65"/>
      <c r="H120" s="65"/>
      <c r="I120" s="65"/>
      <c r="J120" s="65"/>
      <c r="K120" s="65"/>
      <c r="L120" s="65"/>
      <c r="M120" s="65"/>
      <c r="N120" s="65"/>
      <c r="O120" s="65"/>
      <c r="P120" s="66"/>
    </row>
    <row r="121" spans="1:16">
      <c r="A121" s="72"/>
      <c r="B121" s="65"/>
      <c r="C121" s="65"/>
      <c r="D121" s="65"/>
      <c r="E121" s="65"/>
      <c r="F121" s="65"/>
      <c r="G121" s="65"/>
      <c r="H121" s="65"/>
      <c r="I121" s="65"/>
      <c r="J121" s="65"/>
      <c r="K121" s="65"/>
      <c r="L121" s="65"/>
      <c r="M121" s="65"/>
      <c r="N121" s="65"/>
      <c r="O121" s="65"/>
      <c r="P121" s="66"/>
    </row>
    <row r="122" spans="1:16">
      <c r="A122" s="72"/>
      <c r="B122" s="65"/>
      <c r="C122" s="65"/>
      <c r="D122" s="65"/>
      <c r="E122" s="65"/>
      <c r="F122" s="65"/>
      <c r="G122" s="65"/>
      <c r="H122" s="65"/>
      <c r="I122" s="65"/>
      <c r="J122" s="65"/>
      <c r="K122" s="65"/>
      <c r="L122" s="65"/>
      <c r="M122" s="65"/>
      <c r="N122" s="65"/>
      <c r="O122" s="65"/>
      <c r="P122" s="66"/>
    </row>
    <row r="123" spans="1:16">
      <c r="P123" s="82"/>
    </row>
    <row r="124" spans="1:16">
      <c r="A124" s="78"/>
      <c r="B124" s="44"/>
      <c r="C124" s="44"/>
      <c r="D124" s="44"/>
      <c r="E124" s="44"/>
      <c r="F124" s="44"/>
      <c r="G124" s="44"/>
      <c r="H124" s="44"/>
      <c r="I124" s="44"/>
      <c r="J124" s="44"/>
      <c r="K124" s="44"/>
      <c r="L124" s="44"/>
      <c r="M124" s="44"/>
      <c r="N124" s="60"/>
      <c r="O124" s="60"/>
      <c r="P124" s="82"/>
    </row>
    <row r="125" spans="1:16">
      <c r="A125" s="79"/>
      <c r="B125" s="44"/>
      <c r="C125" s="44"/>
      <c r="D125" s="44"/>
      <c r="E125" s="44"/>
      <c r="F125" s="44"/>
      <c r="G125" s="44"/>
      <c r="H125" s="44"/>
      <c r="I125" s="44"/>
      <c r="J125" s="44"/>
      <c r="K125" s="44"/>
      <c r="L125" s="44"/>
      <c r="M125" s="44"/>
      <c r="N125" s="58"/>
      <c r="O125" s="44"/>
    </row>
    <row r="126" spans="1:16">
      <c r="A126" s="72"/>
      <c r="B126" s="44"/>
      <c r="C126" s="44"/>
      <c r="D126" s="44"/>
      <c r="E126" s="44"/>
      <c r="F126" s="44"/>
      <c r="G126" s="44"/>
      <c r="H126" s="44"/>
      <c r="I126" s="44"/>
      <c r="J126" s="44"/>
      <c r="K126" s="44"/>
      <c r="L126" s="44"/>
      <c r="M126" s="44"/>
      <c r="N126" s="44"/>
      <c r="O126" s="44"/>
    </row>
    <row r="127" spans="1:16">
      <c r="A127" s="72"/>
      <c r="B127" s="60"/>
      <c r="C127" s="60"/>
      <c r="D127" s="60"/>
      <c r="E127" s="60"/>
      <c r="F127" s="60"/>
      <c r="G127" s="60"/>
      <c r="H127" s="60"/>
      <c r="I127" s="60"/>
      <c r="J127" s="60"/>
      <c r="K127" s="60"/>
      <c r="L127" s="60"/>
      <c r="M127" s="60"/>
      <c r="N127" s="60"/>
      <c r="O127" s="60"/>
      <c r="P127" s="30"/>
    </row>
    <row r="128" spans="1:16">
      <c r="A128" s="72"/>
      <c r="B128" s="60"/>
      <c r="C128" s="60"/>
      <c r="D128" s="60"/>
      <c r="E128" s="60"/>
      <c r="F128" s="60"/>
      <c r="G128" s="60"/>
      <c r="H128" s="60"/>
      <c r="I128" s="60"/>
      <c r="J128" s="60"/>
      <c r="K128" s="60"/>
      <c r="L128" s="60"/>
      <c r="M128" s="60"/>
      <c r="N128" s="60"/>
      <c r="O128" s="60"/>
      <c r="P128" s="30"/>
    </row>
    <row r="129" spans="1:16">
      <c r="A129" s="72"/>
      <c r="B129" s="60"/>
      <c r="C129" s="60"/>
      <c r="D129" s="60"/>
      <c r="E129" s="60"/>
      <c r="F129" s="60"/>
      <c r="G129" s="60"/>
      <c r="H129" s="60"/>
      <c r="I129" s="60"/>
      <c r="J129" s="60"/>
      <c r="K129" s="60"/>
      <c r="L129" s="60"/>
      <c r="M129" s="60"/>
      <c r="N129" s="60"/>
      <c r="O129" s="60"/>
      <c r="P129" s="30"/>
    </row>
    <row r="130" spans="1:16">
      <c r="A130" s="72"/>
      <c r="B130" s="60"/>
      <c r="C130" s="60"/>
      <c r="D130" s="60"/>
      <c r="E130" s="60"/>
      <c r="F130" s="60"/>
      <c r="G130" s="60"/>
      <c r="H130" s="60"/>
      <c r="I130" s="60"/>
      <c r="J130" s="60"/>
      <c r="K130" s="60"/>
      <c r="L130" s="60"/>
      <c r="M130" s="60"/>
      <c r="N130" s="60"/>
      <c r="O130" s="60"/>
      <c r="P130" s="30"/>
    </row>
    <row r="131" spans="1:16">
      <c r="A131" s="72"/>
      <c r="B131" s="60"/>
      <c r="C131" s="60"/>
      <c r="D131" s="60"/>
      <c r="E131" s="60"/>
      <c r="F131" s="60"/>
      <c r="G131" s="60"/>
      <c r="H131" s="60"/>
      <c r="I131" s="60"/>
      <c r="J131" s="60"/>
      <c r="K131" s="60"/>
      <c r="L131" s="60"/>
      <c r="M131" s="60"/>
      <c r="N131" s="60"/>
      <c r="O131" s="60"/>
      <c r="P131" s="30"/>
    </row>
    <row r="132" spans="1:16">
      <c r="A132" s="72"/>
      <c r="B132" s="60"/>
      <c r="C132" s="60"/>
      <c r="D132" s="60"/>
      <c r="E132" s="60"/>
      <c r="F132" s="60"/>
      <c r="G132" s="60"/>
      <c r="H132" s="60"/>
      <c r="I132" s="60"/>
      <c r="J132" s="60"/>
      <c r="K132" s="60"/>
      <c r="L132" s="60"/>
      <c r="M132" s="60"/>
      <c r="N132" s="60"/>
      <c r="O132" s="60"/>
      <c r="P132" s="30"/>
    </row>
    <row r="133" spans="1:16">
      <c r="A133" s="72"/>
      <c r="B133" s="60"/>
      <c r="C133" s="60"/>
      <c r="D133" s="60"/>
      <c r="E133" s="60"/>
      <c r="F133" s="60"/>
      <c r="G133" s="60"/>
      <c r="H133" s="60"/>
      <c r="I133" s="60"/>
      <c r="J133" s="60"/>
      <c r="K133" s="60"/>
      <c r="L133" s="60"/>
      <c r="M133" s="60"/>
      <c r="N133" s="60"/>
      <c r="O133" s="60"/>
      <c r="P133" s="30"/>
    </row>
    <row r="134" spans="1:16">
      <c r="A134" s="72"/>
      <c r="B134" s="60"/>
      <c r="C134" s="60"/>
      <c r="D134" s="60"/>
      <c r="E134" s="60"/>
      <c r="F134" s="60"/>
      <c r="G134" s="60"/>
      <c r="H134" s="60"/>
      <c r="I134" s="60"/>
      <c r="J134" s="60"/>
      <c r="K134" s="60"/>
      <c r="L134" s="60"/>
      <c r="M134" s="60"/>
      <c r="N134" s="60"/>
      <c r="O134" s="60"/>
      <c r="P134" s="30"/>
    </row>
    <row r="135" spans="1:16">
      <c r="A135" s="72"/>
      <c r="B135" s="60"/>
      <c r="C135" s="60"/>
      <c r="D135" s="60"/>
      <c r="E135" s="60"/>
      <c r="F135" s="60"/>
      <c r="G135" s="60"/>
      <c r="H135" s="60"/>
      <c r="I135" s="60"/>
      <c r="J135" s="60"/>
      <c r="K135" s="60"/>
      <c r="L135" s="60"/>
      <c r="M135" s="60"/>
      <c r="N135" s="60"/>
      <c r="O135" s="60"/>
      <c r="P135" s="30"/>
    </row>
    <row r="136" spans="1:16">
      <c r="A136" s="72"/>
      <c r="B136" s="60"/>
      <c r="C136" s="60"/>
      <c r="D136" s="60"/>
      <c r="E136" s="60"/>
      <c r="F136" s="60"/>
      <c r="G136" s="60"/>
      <c r="H136" s="60"/>
      <c r="I136" s="60"/>
      <c r="J136" s="60"/>
      <c r="K136" s="60"/>
      <c r="L136" s="60"/>
      <c r="M136" s="60"/>
      <c r="N136" s="60"/>
      <c r="O136" s="60"/>
      <c r="P136" s="30"/>
    </row>
    <row r="137" spans="1:16">
      <c r="A137" s="72"/>
      <c r="B137" s="60"/>
      <c r="C137" s="60"/>
      <c r="D137" s="60"/>
      <c r="E137" s="60"/>
      <c r="F137" s="60"/>
      <c r="G137" s="60"/>
      <c r="H137" s="60"/>
      <c r="I137" s="60"/>
      <c r="J137" s="60"/>
      <c r="K137" s="60"/>
      <c r="L137" s="60"/>
      <c r="M137" s="60"/>
      <c r="N137" s="60"/>
      <c r="O137" s="60"/>
      <c r="P137" s="30"/>
    </row>
    <row r="138" spans="1:16">
      <c r="A138" s="72"/>
      <c r="B138" s="60"/>
      <c r="C138" s="60"/>
      <c r="D138" s="60"/>
      <c r="E138" s="60"/>
      <c r="F138" s="60"/>
      <c r="G138" s="60"/>
      <c r="H138" s="60"/>
      <c r="I138" s="60"/>
      <c r="J138" s="60"/>
      <c r="K138" s="60"/>
      <c r="L138" s="60"/>
      <c r="M138" s="60"/>
      <c r="N138" s="60"/>
      <c r="O138" s="60"/>
      <c r="P138" s="30"/>
    </row>
    <row r="139" spans="1:16">
      <c r="A139" s="72"/>
      <c r="B139" s="60"/>
      <c r="C139" s="60"/>
      <c r="D139" s="60"/>
      <c r="E139" s="60"/>
      <c r="F139" s="60"/>
      <c r="G139" s="60"/>
      <c r="H139" s="60"/>
      <c r="I139" s="60"/>
      <c r="J139" s="60"/>
      <c r="K139" s="60"/>
      <c r="L139" s="60"/>
      <c r="M139" s="60"/>
      <c r="N139" s="60"/>
      <c r="O139" s="60"/>
      <c r="P139" s="30"/>
    </row>
    <row r="141" spans="1:16">
      <c r="P141" s="66"/>
    </row>
    <row r="142" spans="1:16">
      <c r="P142" s="66"/>
    </row>
    <row r="143" spans="1:16">
      <c r="B143" s="74"/>
      <c r="P143" s="66"/>
    </row>
    <row r="144" spans="1:16">
      <c r="B144" s="44"/>
      <c r="C144" s="44"/>
      <c r="D144" s="44"/>
      <c r="E144" s="44"/>
      <c r="F144" s="44"/>
      <c r="G144" s="44"/>
      <c r="H144" s="44"/>
      <c r="I144" s="44"/>
      <c r="J144" s="44"/>
      <c r="K144" s="44"/>
      <c r="L144" s="44"/>
      <c r="M144" s="44"/>
    </row>
    <row r="145" spans="1:16">
      <c r="A145" s="78"/>
      <c r="B145" s="44"/>
      <c r="C145" s="44"/>
      <c r="D145" s="44"/>
      <c r="E145" s="44"/>
      <c r="F145" s="44"/>
      <c r="G145" s="44"/>
      <c r="H145" s="44"/>
      <c r="I145" s="44"/>
      <c r="J145" s="44"/>
      <c r="K145" s="44"/>
      <c r="L145" s="44"/>
      <c r="M145" s="44"/>
    </row>
    <row r="146" spans="1:16">
      <c r="A146" s="72"/>
      <c r="B146" s="44"/>
      <c r="C146" s="44"/>
      <c r="D146" s="44"/>
      <c r="E146" s="44"/>
      <c r="F146" s="44"/>
      <c r="G146" s="44"/>
      <c r="H146" s="44"/>
      <c r="I146" s="44"/>
      <c r="J146" s="44"/>
      <c r="K146" s="44"/>
      <c r="L146" s="44"/>
      <c r="M146" s="44"/>
    </row>
    <row r="147" spans="1:16">
      <c r="A147" s="72"/>
      <c r="B147" s="83"/>
      <c r="C147" s="83"/>
      <c r="D147" s="83"/>
      <c r="E147" s="83"/>
      <c r="F147" s="83"/>
      <c r="G147" s="83"/>
      <c r="H147" s="83"/>
      <c r="I147" s="83"/>
      <c r="J147" s="83"/>
      <c r="K147" s="83"/>
      <c r="L147" s="83"/>
      <c r="M147" s="83"/>
      <c r="N147" s="84"/>
      <c r="O147" s="84"/>
      <c r="P147" s="23"/>
    </row>
    <row r="148" spans="1:16">
      <c r="A148" s="72"/>
      <c r="B148" s="44"/>
      <c r="C148" s="83"/>
      <c r="D148" s="83"/>
      <c r="E148" s="83"/>
      <c r="F148" s="83"/>
      <c r="G148" s="83"/>
      <c r="H148" s="83"/>
      <c r="I148" s="83"/>
      <c r="J148" s="83"/>
      <c r="K148" s="83"/>
      <c r="L148" s="83"/>
      <c r="M148" s="83"/>
      <c r="N148" s="84"/>
      <c r="O148" s="84"/>
      <c r="P148" s="23"/>
    </row>
    <row r="149" spans="1:16">
      <c r="A149" s="72"/>
      <c r="B149" s="44"/>
      <c r="C149" s="44"/>
      <c r="D149" s="83"/>
      <c r="E149" s="83"/>
      <c r="F149" s="83"/>
      <c r="G149" s="83"/>
      <c r="H149" s="83"/>
      <c r="I149" s="83"/>
      <c r="J149" s="83"/>
      <c r="K149" s="83"/>
      <c r="L149" s="83"/>
      <c r="M149" s="83"/>
      <c r="N149" s="84"/>
      <c r="O149" s="84"/>
      <c r="P149" s="23"/>
    </row>
    <row r="150" spans="1:16">
      <c r="A150" s="72"/>
      <c r="B150" s="44"/>
      <c r="C150" s="44"/>
      <c r="D150" s="44"/>
      <c r="E150" s="83"/>
      <c r="F150" s="83"/>
      <c r="G150" s="83"/>
      <c r="H150" s="83"/>
      <c r="I150" s="83"/>
      <c r="J150" s="83"/>
      <c r="K150" s="83"/>
      <c r="L150" s="83"/>
      <c r="M150" s="83"/>
      <c r="N150" s="84"/>
      <c r="O150" s="84"/>
      <c r="P150" s="23"/>
    </row>
    <row r="151" spans="1:16">
      <c r="A151" s="72"/>
      <c r="B151" s="44"/>
      <c r="C151" s="44"/>
      <c r="D151" s="44"/>
      <c r="E151" s="44"/>
      <c r="F151" s="83"/>
      <c r="G151" s="83"/>
      <c r="H151" s="83"/>
      <c r="I151" s="83"/>
      <c r="J151" s="83"/>
      <c r="K151" s="83"/>
      <c r="L151" s="83"/>
      <c r="M151" s="83"/>
      <c r="N151" s="84"/>
      <c r="O151" s="84"/>
      <c r="P151" s="23"/>
    </row>
    <row r="152" spans="1:16">
      <c r="A152" s="72"/>
      <c r="B152" s="44"/>
      <c r="C152" s="44"/>
      <c r="D152" s="44"/>
      <c r="E152" s="44"/>
      <c r="F152" s="44"/>
      <c r="G152" s="83"/>
      <c r="H152" s="83"/>
      <c r="I152" s="83"/>
      <c r="J152" s="83"/>
      <c r="K152" s="83"/>
      <c r="L152" s="83"/>
      <c r="M152" s="83"/>
      <c r="N152" s="84"/>
      <c r="O152" s="84"/>
      <c r="P152" s="23"/>
    </row>
    <row r="153" spans="1:16">
      <c r="A153" s="72"/>
      <c r="B153" s="44"/>
      <c r="C153" s="44"/>
      <c r="D153" s="44"/>
      <c r="E153" s="44"/>
      <c r="F153" s="44"/>
      <c r="G153" s="44"/>
      <c r="H153" s="83"/>
      <c r="I153" s="83"/>
      <c r="J153" s="83"/>
      <c r="K153" s="83"/>
      <c r="L153" s="83"/>
      <c r="M153" s="83"/>
      <c r="N153" s="84"/>
      <c r="O153" s="84"/>
      <c r="P153" s="23"/>
    </row>
    <row r="154" spans="1:16">
      <c r="A154" s="72"/>
      <c r="B154" s="44"/>
      <c r="C154" s="44"/>
      <c r="D154" s="44"/>
      <c r="E154" s="44"/>
      <c r="F154" s="44"/>
      <c r="G154" s="44"/>
      <c r="H154" s="44"/>
      <c r="I154" s="83"/>
      <c r="J154" s="83"/>
      <c r="K154" s="83"/>
      <c r="L154" s="83"/>
      <c r="M154" s="83"/>
      <c r="N154" s="84"/>
      <c r="O154" s="84"/>
      <c r="P154" s="23"/>
    </row>
    <row r="155" spans="1:16">
      <c r="A155" s="72"/>
      <c r="B155" s="44"/>
      <c r="C155" s="44"/>
      <c r="D155" s="44"/>
      <c r="E155" s="44"/>
      <c r="F155" s="44"/>
      <c r="G155" s="44"/>
      <c r="H155" s="44"/>
      <c r="I155" s="44"/>
      <c r="J155" s="85"/>
      <c r="K155" s="85"/>
      <c r="L155" s="85"/>
      <c r="M155" s="85"/>
      <c r="N155" s="84"/>
      <c r="O155" s="84"/>
      <c r="P155" s="23"/>
    </row>
    <row r="156" spans="1:16">
      <c r="A156" s="72"/>
      <c r="B156" s="44"/>
      <c r="C156" s="44"/>
      <c r="D156" s="44"/>
      <c r="E156" s="44"/>
      <c r="F156" s="44"/>
      <c r="G156" s="44"/>
      <c r="H156" s="44"/>
      <c r="I156" s="44"/>
      <c r="J156" s="60"/>
      <c r="K156" s="85"/>
      <c r="L156" s="85"/>
      <c r="M156" s="85"/>
      <c r="N156" s="84"/>
      <c r="O156" s="84"/>
      <c r="P156" s="23"/>
    </row>
    <row r="157" spans="1:16">
      <c r="A157" s="72"/>
      <c r="B157" s="44"/>
      <c r="C157" s="44"/>
      <c r="D157" s="44"/>
      <c r="E157" s="44"/>
      <c r="F157" s="44"/>
      <c r="G157" s="44"/>
      <c r="H157" s="44"/>
      <c r="I157" s="44"/>
      <c r="J157" s="60"/>
      <c r="K157" s="60"/>
      <c r="L157" s="85"/>
      <c r="M157" s="85"/>
      <c r="N157" s="84"/>
      <c r="O157" s="84"/>
      <c r="P157" s="23"/>
    </row>
    <row r="158" spans="1:16">
      <c r="A158" s="72"/>
      <c r="B158" s="44"/>
      <c r="C158" s="44"/>
      <c r="D158" s="44"/>
      <c r="E158" s="44"/>
      <c r="F158" s="44"/>
      <c r="G158" s="44"/>
      <c r="H158" s="44"/>
      <c r="I158" s="44"/>
      <c r="J158" s="60"/>
      <c r="K158" s="60"/>
      <c r="L158" s="60"/>
      <c r="M158" s="85"/>
      <c r="N158" s="84"/>
      <c r="O158" s="84"/>
      <c r="P158" s="23"/>
    </row>
    <row r="159" spans="1:16">
      <c r="A159" s="72"/>
      <c r="N159" s="84"/>
      <c r="O159" s="84"/>
      <c r="P159" s="23"/>
    </row>
    <row r="161" spans="1:13">
      <c r="B161" s="44"/>
      <c r="C161" s="44"/>
      <c r="D161" s="44"/>
      <c r="E161" s="44"/>
      <c r="F161" s="44"/>
      <c r="G161" s="44"/>
      <c r="H161" s="44"/>
      <c r="I161" s="44"/>
      <c r="J161" s="44"/>
      <c r="K161" s="44"/>
      <c r="L161" s="44"/>
      <c r="M161" s="44"/>
    </row>
    <row r="162" spans="1:13">
      <c r="A162" s="78"/>
      <c r="B162" s="44"/>
      <c r="C162" s="44"/>
      <c r="D162" s="44"/>
      <c r="E162" s="44"/>
      <c r="F162" s="44"/>
      <c r="G162" s="44"/>
      <c r="H162" s="44"/>
      <c r="I162" s="44"/>
      <c r="J162" s="44"/>
      <c r="K162" s="44"/>
      <c r="L162" s="44"/>
      <c r="M162" s="44"/>
    </row>
    <row r="163" spans="1:13">
      <c r="A163" s="72"/>
      <c r="B163" s="44"/>
      <c r="C163" s="44"/>
      <c r="D163" s="44"/>
      <c r="E163" s="44"/>
      <c r="F163" s="44"/>
      <c r="G163" s="44"/>
      <c r="H163" s="44"/>
      <c r="I163" s="44"/>
      <c r="J163" s="44"/>
      <c r="K163" s="44"/>
      <c r="L163" s="44"/>
      <c r="M163" s="44"/>
    </row>
    <row r="164" spans="1:13">
      <c r="A164" s="72"/>
      <c r="B164" s="86"/>
      <c r="C164" s="86"/>
      <c r="D164" s="86"/>
      <c r="E164" s="86"/>
      <c r="F164" s="86"/>
      <c r="G164" s="86"/>
      <c r="H164" s="86"/>
      <c r="I164" s="86"/>
      <c r="J164" s="86"/>
      <c r="K164" s="86"/>
      <c r="L164" s="86"/>
      <c r="M164" s="86"/>
    </row>
    <row r="165" spans="1:13">
      <c r="A165" s="72"/>
      <c r="B165" s="87"/>
      <c r="C165" s="86"/>
      <c r="D165" s="86"/>
      <c r="E165" s="86"/>
      <c r="F165" s="86"/>
      <c r="G165" s="86"/>
      <c r="H165" s="86"/>
      <c r="I165" s="86"/>
      <c r="J165" s="86"/>
      <c r="K165" s="86"/>
      <c r="L165" s="86"/>
      <c r="M165" s="86"/>
    </row>
    <row r="166" spans="1:13">
      <c r="A166" s="72"/>
      <c r="B166" s="87"/>
      <c r="C166" s="87"/>
      <c r="D166" s="86"/>
      <c r="E166" s="86"/>
      <c r="F166" s="86"/>
      <c r="G166" s="86"/>
      <c r="H166" s="86"/>
      <c r="I166" s="86"/>
      <c r="J166" s="86"/>
      <c r="K166" s="86"/>
      <c r="L166" s="86"/>
      <c r="M166" s="86"/>
    </row>
    <row r="167" spans="1:13">
      <c r="A167" s="72"/>
      <c r="B167" s="87"/>
      <c r="C167" s="87"/>
      <c r="D167" s="87"/>
      <c r="E167" s="86"/>
      <c r="F167" s="86"/>
      <c r="G167" s="86"/>
      <c r="H167" s="86"/>
      <c r="I167" s="86"/>
      <c r="J167" s="86"/>
      <c r="K167" s="86"/>
      <c r="L167" s="86"/>
      <c r="M167" s="86"/>
    </row>
    <row r="168" spans="1:13">
      <c r="A168" s="72"/>
      <c r="B168" s="87"/>
      <c r="C168" s="87"/>
      <c r="D168" s="87"/>
      <c r="E168" s="87"/>
      <c r="F168" s="86"/>
      <c r="G168" s="86"/>
      <c r="H168" s="86"/>
      <c r="I168" s="86"/>
      <c r="J168" s="86"/>
      <c r="K168" s="86"/>
      <c r="L168" s="86"/>
      <c r="M168" s="86"/>
    </row>
    <row r="169" spans="1:13">
      <c r="A169" s="72"/>
      <c r="B169" s="87"/>
      <c r="C169" s="87"/>
      <c r="D169" s="87"/>
      <c r="E169" s="87"/>
      <c r="F169" s="87"/>
      <c r="G169" s="86"/>
      <c r="H169" s="86"/>
      <c r="I169" s="86"/>
      <c r="J169" s="86"/>
      <c r="K169" s="86"/>
      <c r="L169" s="86"/>
      <c r="M169" s="86"/>
    </row>
    <row r="170" spans="1:13">
      <c r="A170" s="72"/>
      <c r="B170" s="87"/>
      <c r="C170" s="87"/>
      <c r="D170" s="87"/>
      <c r="E170" s="87"/>
      <c r="F170" s="87"/>
      <c r="G170" s="87"/>
      <c r="H170" s="86"/>
      <c r="I170" s="86"/>
      <c r="J170" s="86"/>
      <c r="K170" s="86"/>
      <c r="L170" s="86"/>
      <c r="M170" s="86"/>
    </row>
    <row r="171" spans="1:13">
      <c r="A171" s="72"/>
      <c r="B171" s="87"/>
      <c r="C171" s="87"/>
      <c r="D171" s="87"/>
      <c r="E171" s="87"/>
      <c r="F171" s="87"/>
      <c r="G171" s="87"/>
      <c r="H171" s="87"/>
      <c r="I171" s="86"/>
      <c r="J171" s="86"/>
      <c r="K171" s="86"/>
      <c r="L171" s="86"/>
      <c r="M171" s="86"/>
    </row>
    <row r="172" spans="1:13">
      <c r="A172" s="72"/>
      <c r="B172" s="87"/>
      <c r="C172" s="87"/>
      <c r="D172" s="87"/>
      <c r="E172" s="87"/>
      <c r="F172" s="87"/>
      <c r="G172" s="87"/>
      <c r="H172" s="87"/>
      <c r="I172" s="87"/>
      <c r="J172" s="86"/>
      <c r="K172" s="86"/>
      <c r="L172" s="86"/>
      <c r="M172" s="86"/>
    </row>
    <row r="173" spans="1:13">
      <c r="A173" s="72"/>
      <c r="B173" s="87"/>
      <c r="C173" s="87"/>
      <c r="D173" s="87"/>
      <c r="E173" s="87"/>
      <c r="F173" s="87"/>
      <c r="G173" s="87"/>
      <c r="H173" s="87"/>
      <c r="I173" s="87"/>
      <c r="J173" s="87"/>
      <c r="K173" s="86"/>
      <c r="L173" s="86"/>
      <c r="M173" s="86"/>
    </row>
    <row r="174" spans="1:13">
      <c r="A174" s="72"/>
      <c r="B174" s="87"/>
      <c r="C174" s="87"/>
      <c r="D174" s="87"/>
      <c r="E174" s="87"/>
      <c r="F174" s="87"/>
      <c r="G174" s="87"/>
      <c r="H174" s="87"/>
      <c r="I174" s="87"/>
      <c r="J174" s="87"/>
      <c r="K174" s="87"/>
      <c r="L174" s="86"/>
      <c r="M174" s="86"/>
    </row>
    <row r="175" spans="1:13">
      <c r="A175" s="72"/>
      <c r="B175" s="87"/>
      <c r="C175" s="87"/>
      <c r="D175" s="87"/>
      <c r="E175" s="87"/>
      <c r="F175" s="87"/>
      <c r="G175" s="87"/>
      <c r="H175" s="87"/>
      <c r="I175" s="87"/>
      <c r="J175" s="87"/>
      <c r="K175" s="87"/>
      <c r="L175" s="87"/>
      <c r="M175" s="86"/>
    </row>
    <row r="176" spans="1:13">
      <c r="A176" s="72"/>
    </row>
    <row r="178" spans="1:14">
      <c r="A178" s="78"/>
    </row>
    <row r="179" spans="1:14">
      <c r="A179" s="44"/>
      <c r="B179" s="44"/>
      <c r="C179" s="44"/>
      <c r="D179" s="44"/>
      <c r="E179" s="44"/>
      <c r="F179" s="44"/>
      <c r="G179" s="44"/>
      <c r="H179" s="44"/>
      <c r="I179" s="44"/>
      <c r="J179" s="44"/>
      <c r="K179" s="44"/>
      <c r="L179" s="44"/>
      <c r="M179" s="44"/>
      <c r="N179" s="44"/>
    </row>
    <row r="180" spans="1:14">
      <c r="A180" s="60"/>
      <c r="B180" s="44"/>
      <c r="C180" s="44"/>
      <c r="D180" s="44"/>
      <c r="E180" s="44"/>
      <c r="F180" s="44"/>
      <c r="G180" s="44"/>
      <c r="H180" s="44"/>
      <c r="I180" s="44"/>
      <c r="J180" s="44"/>
      <c r="K180" s="44"/>
      <c r="L180" s="44"/>
      <c r="M180" s="44"/>
      <c r="N180" s="60"/>
    </row>
    <row r="181" spans="1:14">
      <c r="A181" s="72"/>
      <c r="B181" s="44"/>
      <c r="C181" s="44"/>
      <c r="D181" s="44"/>
      <c r="E181" s="44"/>
      <c r="F181" s="44"/>
      <c r="G181" s="44"/>
      <c r="H181" s="44"/>
      <c r="I181" s="44"/>
      <c r="J181" s="44"/>
      <c r="K181" s="44"/>
      <c r="L181" s="44"/>
      <c r="M181" s="44"/>
      <c r="N181" s="44"/>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72"/>
      <c r="B194" s="65"/>
      <c r="C194" s="65"/>
      <c r="D194" s="65"/>
      <c r="E194" s="65"/>
      <c r="F194" s="65"/>
      <c r="G194" s="65"/>
      <c r="H194" s="65"/>
      <c r="I194" s="65"/>
      <c r="J194" s="65"/>
      <c r="K194" s="65"/>
      <c r="L194" s="65"/>
      <c r="M194" s="65"/>
      <c r="N194" s="65"/>
    </row>
    <row r="195" spans="1:14">
      <c r="A195" s="44"/>
      <c r="B195" s="44"/>
      <c r="C195" s="44"/>
      <c r="D195" s="44"/>
      <c r="E195" s="44"/>
      <c r="F195" s="44"/>
      <c r="G195" s="44"/>
      <c r="H195" s="44"/>
      <c r="I195" s="44"/>
      <c r="J195" s="44"/>
      <c r="K195" s="44"/>
      <c r="L195" s="44"/>
      <c r="M195" s="44"/>
      <c r="N195" s="44"/>
    </row>
    <row r="196" spans="1:14">
      <c r="A196" s="78"/>
    </row>
    <row r="197" spans="1:14">
      <c r="A197" s="44"/>
      <c r="B197" s="44"/>
      <c r="C197" s="44"/>
      <c r="D197" s="44"/>
      <c r="E197" s="44"/>
      <c r="F197" s="44"/>
      <c r="G197" s="44"/>
      <c r="H197" s="44"/>
      <c r="I197" s="44"/>
      <c r="J197" s="44"/>
      <c r="K197" s="44"/>
      <c r="L197" s="44"/>
      <c r="M197" s="44"/>
      <c r="N197" s="44"/>
    </row>
    <row r="198" spans="1:14">
      <c r="A198" s="60"/>
      <c r="B198" s="44"/>
      <c r="C198" s="44"/>
      <c r="D198" s="44"/>
      <c r="E198" s="44"/>
      <c r="F198" s="44"/>
      <c r="G198" s="44"/>
      <c r="H198" s="44"/>
      <c r="I198" s="44"/>
      <c r="J198" s="44"/>
      <c r="K198" s="44"/>
      <c r="L198" s="44"/>
      <c r="M198" s="44"/>
      <c r="N198" s="60"/>
    </row>
    <row r="199" spans="1:14">
      <c r="A199" s="72"/>
      <c r="B199" s="44"/>
      <c r="C199" s="44"/>
      <c r="D199" s="44"/>
      <c r="E199" s="44"/>
      <c r="F199" s="44"/>
      <c r="G199" s="44"/>
      <c r="H199" s="44"/>
      <c r="I199" s="44"/>
      <c r="J199" s="44"/>
      <c r="K199" s="44"/>
      <c r="L199" s="44"/>
      <c r="M199" s="44"/>
      <c r="N199" s="44"/>
    </row>
    <row r="200" spans="1:14">
      <c r="A200" s="72"/>
      <c r="B200" s="65"/>
      <c r="C200" s="65"/>
      <c r="D200" s="65"/>
      <c r="E200" s="65"/>
      <c r="F200" s="65"/>
      <c r="G200" s="65"/>
      <c r="H200" s="65"/>
      <c r="I200" s="65"/>
      <c r="J200" s="65"/>
      <c r="K200" s="65"/>
      <c r="L200" s="65"/>
      <c r="M200" s="65"/>
      <c r="N200" s="65"/>
    </row>
    <row r="201" spans="1:14">
      <c r="A201" s="72"/>
      <c r="B201" s="44"/>
      <c r="C201" s="65"/>
      <c r="D201" s="65"/>
      <c r="E201" s="65"/>
      <c r="F201" s="65"/>
      <c r="G201" s="65"/>
      <c r="H201" s="65"/>
      <c r="I201" s="65"/>
      <c r="J201" s="65"/>
      <c r="K201" s="65"/>
      <c r="L201" s="65"/>
      <c r="M201" s="65"/>
      <c r="N201" s="65"/>
    </row>
    <row r="202" spans="1:14">
      <c r="A202" s="72"/>
      <c r="B202" s="44"/>
      <c r="C202" s="44"/>
      <c r="D202" s="65"/>
      <c r="E202" s="65"/>
      <c r="F202" s="65"/>
      <c r="G202" s="65"/>
      <c r="H202" s="65"/>
      <c r="I202" s="65"/>
      <c r="J202" s="65"/>
      <c r="K202" s="65"/>
      <c r="L202" s="65"/>
      <c r="M202" s="65"/>
      <c r="N202" s="65"/>
    </row>
    <row r="203" spans="1:14">
      <c r="A203" s="72"/>
      <c r="B203" s="44"/>
      <c r="C203" s="44"/>
      <c r="D203" s="44"/>
      <c r="E203" s="65"/>
      <c r="F203" s="65"/>
      <c r="G203" s="65"/>
      <c r="H203" s="65"/>
      <c r="I203" s="65"/>
      <c r="J203" s="65"/>
      <c r="K203" s="65"/>
      <c r="L203" s="65"/>
      <c r="M203" s="65"/>
      <c r="N203" s="65"/>
    </row>
    <row r="204" spans="1:14">
      <c r="A204" s="72"/>
      <c r="B204" s="44"/>
      <c r="C204" s="44"/>
      <c r="D204" s="44"/>
      <c r="E204" s="44"/>
      <c r="F204" s="65"/>
      <c r="G204" s="65"/>
      <c r="H204" s="65"/>
      <c r="I204" s="65"/>
      <c r="J204" s="65"/>
      <c r="K204" s="65"/>
      <c r="L204" s="65"/>
      <c r="M204" s="65"/>
      <c r="N204" s="65"/>
    </row>
    <row r="205" spans="1:14">
      <c r="A205" s="72"/>
      <c r="B205" s="44"/>
      <c r="C205" s="44"/>
      <c r="D205" s="44"/>
      <c r="E205" s="44"/>
      <c r="F205" s="44"/>
      <c r="G205" s="65"/>
      <c r="H205" s="65"/>
      <c r="I205" s="65"/>
      <c r="J205" s="65"/>
      <c r="K205" s="65"/>
      <c r="L205" s="65"/>
      <c r="M205" s="65"/>
      <c r="N205" s="65"/>
    </row>
    <row r="206" spans="1:14">
      <c r="A206" s="72"/>
      <c r="B206" s="44"/>
      <c r="C206" s="44"/>
      <c r="D206" s="44"/>
      <c r="E206" s="44"/>
      <c r="F206" s="44"/>
      <c r="G206" s="44"/>
      <c r="H206" s="65"/>
      <c r="I206" s="65"/>
      <c r="J206" s="65"/>
      <c r="K206" s="65"/>
      <c r="L206" s="65"/>
      <c r="M206" s="65"/>
      <c r="N206" s="65"/>
    </row>
    <row r="207" spans="1:14">
      <c r="A207" s="72"/>
      <c r="B207" s="44"/>
      <c r="C207" s="44"/>
      <c r="D207" s="44"/>
      <c r="E207" s="44"/>
      <c r="F207" s="44"/>
      <c r="G207" s="44"/>
      <c r="H207" s="44"/>
      <c r="I207" s="65"/>
      <c r="J207" s="65"/>
      <c r="K207" s="65"/>
      <c r="L207" s="65"/>
      <c r="M207" s="65"/>
      <c r="N207" s="65"/>
    </row>
    <row r="208" spans="1:14">
      <c r="A208" s="72"/>
      <c r="B208" s="44"/>
      <c r="C208" s="44"/>
      <c r="D208" s="44"/>
      <c r="E208" s="44"/>
      <c r="F208" s="44"/>
      <c r="G208" s="44"/>
      <c r="H208" s="44"/>
      <c r="I208" s="44"/>
      <c r="J208" s="65"/>
      <c r="K208" s="65"/>
      <c r="L208" s="65"/>
      <c r="M208" s="65"/>
      <c r="N208" s="65"/>
    </row>
    <row r="209" spans="1:14">
      <c r="A209" s="72"/>
      <c r="B209" s="44"/>
      <c r="C209" s="44"/>
      <c r="D209" s="44"/>
      <c r="E209" s="44"/>
      <c r="F209" s="44"/>
      <c r="G209" s="44"/>
      <c r="H209" s="44"/>
      <c r="I209" s="44"/>
      <c r="J209" s="44"/>
      <c r="K209" s="65"/>
      <c r="L209" s="65"/>
      <c r="M209" s="65"/>
      <c r="N209" s="65"/>
    </row>
    <row r="210" spans="1:14">
      <c r="A210" s="72"/>
      <c r="B210" s="44"/>
      <c r="C210" s="44"/>
      <c r="D210" s="44"/>
      <c r="E210" s="44"/>
      <c r="F210" s="44"/>
      <c r="G210" s="44"/>
      <c r="H210" s="44"/>
      <c r="I210" s="44"/>
      <c r="J210" s="44"/>
      <c r="K210" s="44"/>
      <c r="L210" s="65"/>
      <c r="M210" s="65"/>
      <c r="N210" s="65"/>
    </row>
    <row r="211" spans="1:14">
      <c r="A211" s="72"/>
      <c r="B211" s="44"/>
      <c r="C211" s="44"/>
      <c r="D211" s="44"/>
      <c r="E211" s="44"/>
      <c r="F211" s="44"/>
      <c r="G211" s="44"/>
      <c r="H211" s="44"/>
      <c r="I211" s="44"/>
      <c r="J211" s="44"/>
      <c r="K211" s="44"/>
      <c r="L211" s="44"/>
      <c r="M211" s="65"/>
      <c r="N211" s="65"/>
    </row>
    <row r="212" spans="1:14">
      <c r="A212" s="72"/>
      <c r="B212" s="44"/>
      <c r="C212" s="44"/>
      <c r="D212" s="44"/>
      <c r="E212" s="44"/>
      <c r="F212" s="44"/>
      <c r="G212" s="44"/>
      <c r="H212" s="44"/>
      <c r="I212" s="44"/>
      <c r="J212" s="44"/>
      <c r="K212" s="44"/>
      <c r="L212" s="44"/>
      <c r="M212" s="44"/>
      <c r="N212" s="65"/>
    </row>
    <row r="213" spans="1:14">
      <c r="A213" s="88"/>
    </row>
    <row r="215" spans="1:14">
      <c r="A215" s="78"/>
      <c r="B215" s="44"/>
      <c r="C215" s="44"/>
      <c r="D215" s="44"/>
      <c r="E215" s="44"/>
      <c r="F215" s="44"/>
      <c r="G215" s="44"/>
      <c r="H215" s="44"/>
      <c r="I215" s="44"/>
      <c r="J215" s="44"/>
      <c r="K215" s="44"/>
      <c r="L215" s="44"/>
      <c r="M215" s="44"/>
      <c r="N215" s="44"/>
    </row>
    <row r="216" spans="1:14">
      <c r="A216" s="60"/>
      <c r="B216" s="44"/>
      <c r="C216" s="44"/>
      <c r="D216" s="44"/>
      <c r="E216" s="44"/>
      <c r="F216" s="44"/>
      <c r="G216" s="44"/>
      <c r="H216" s="44"/>
      <c r="I216" s="44"/>
      <c r="J216" s="44"/>
      <c r="K216" s="44"/>
      <c r="L216" s="44"/>
      <c r="M216" s="44"/>
      <c r="N216" s="60"/>
    </row>
    <row r="217" spans="1:14">
      <c r="A217" s="72"/>
      <c r="B217" s="44"/>
      <c r="C217" s="44"/>
      <c r="D217" s="44"/>
      <c r="E217" s="44"/>
      <c r="F217" s="44"/>
      <c r="G217" s="44"/>
      <c r="H217" s="44"/>
      <c r="I217" s="44"/>
      <c r="J217" s="44"/>
      <c r="K217" s="44"/>
      <c r="L217" s="44"/>
      <c r="M217" s="44"/>
      <c r="N217" s="44"/>
    </row>
    <row r="218" spans="1:14">
      <c r="A218" s="72"/>
      <c r="B218" s="65"/>
      <c r="C218" s="65"/>
      <c r="D218" s="65"/>
      <c r="E218" s="65"/>
      <c r="F218" s="65"/>
      <c r="G218" s="65"/>
      <c r="H218" s="65"/>
      <c r="I218" s="65"/>
      <c r="J218" s="65"/>
      <c r="K218" s="65"/>
      <c r="L218" s="65"/>
      <c r="M218" s="65"/>
      <c r="N218" s="65"/>
    </row>
    <row r="219" spans="1:14">
      <c r="A219" s="72"/>
      <c r="B219" s="44"/>
      <c r="C219" s="65"/>
      <c r="D219" s="65"/>
      <c r="E219" s="65"/>
      <c r="F219" s="65"/>
      <c r="G219" s="65"/>
      <c r="H219" s="65"/>
      <c r="I219" s="65"/>
      <c r="J219" s="65"/>
      <c r="K219" s="65"/>
      <c r="L219" s="65"/>
      <c r="M219" s="65"/>
      <c r="N219" s="65"/>
    </row>
    <row r="220" spans="1:14">
      <c r="A220" s="72"/>
      <c r="B220" s="44"/>
      <c r="C220" s="44"/>
      <c r="D220" s="65"/>
      <c r="E220" s="65"/>
      <c r="F220" s="65"/>
      <c r="G220" s="65"/>
      <c r="H220" s="65"/>
      <c r="I220" s="65"/>
      <c r="J220" s="65"/>
      <c r="K220" s="65"/>
      <c r="L220" s="65"/>
      <c r="M220" s="65"/>
      <c r="N220" s="65"/>
    </row>
    <row r="221" spans="1:14">
      <c r="A221" s="72"/>
      <c r="B221" s="44"/>
      <c r="C221" s="44"/>
      <c r="D221" s="44"/>
      <c r="E221" s="65"/>
      <c r="F221" s="65"/>
      <c r="G221" s="65"/>
      <c r="H221" s="65"/>
      <c r="I221" s="65"/>
      <c r="J221" s="65"/>
      <c r="K221" s="65"/>
      <c r="L221" s="65"/>
      <c r="M221" s="65"/>
      <c r="N221" s="65"/>
    </row>
    <row r="222" spans="1:14">
      <c r="A222" s="72"/>
      <c r="B222" s="44"/>
      <c r="C222" s="44"/>
      <c r="D222" s="44"/>
      <c r="E222" s="44"/>
      <c r="F222" s="65"/>
      <c r="G222" s="65"/>
      <c r="H222" s="65"/>
      <c r="I222" s="65"/>
      <c r="J222" s="65"/>
      <c r="K222" s="65"/>
      <c r="L222" s="65"/>
      <c r="M222" s="65"/>
      <c r="N222" s="65"/>
    </row>
    <row r="223" spans="1:14">
      <c r="A223" s="72"/>
      <c r="B223" s="44"/>
      <c r="C223" s="44"/>
      <c r="D223" s="44"/>
      <c r="E223" s="44"/>
      <c r="F223" s="44"/>
      <c r="G223" s="65"/>
      <c r="H223" s="65"/>
      <c r="I223" s="65"/>
      <c r="J223" s="65"/>
      <c r="K223" s="65"/>
      <c r="L223" s="65"/>
      <c r="M223" s="65"/>
      <c r="N223" s="65"/>
    </row>
    <row r="224" spans="1:14">
      <c r="A224" s="72"/>
      <c r="B224" s="44"/>
      <c r="C224" s="44"/>
      <c r="D224" s="44"/>
      <c r="E224" s="44"/>
      <c r="F224" s="44"/>
      <c r="G224" s="44"/>
      <c r="H224" s="65"/>
      <c r="I224" s="65"/>
      <c r="J224" s="65"/>
      <c r="K224" s="65"/>
      <c r="L224" s="65"/>
      <c r="M224" s="65"/>
      <c r="N224" s="65"/>
    </row>
    <row r="225" spans="1:14">
      <c r="A225" s="72"/>
      <c r="B225" s="44"/>
      <c r="C225" s="44"/>
      <c r="D225" s="44"/>
      <c r="E225" s="44"/>
      <c r="F225" s="44"/>
      <c r="G225" s="44"/>
      <c r="H225" s="44"/>
      <c r="I225" s="65"/>
      <c r="J225" s="65"/>
      <c r="K225" s="65"/>
      <c r="L225" s="65"/>
      <c r="M225" s="65"/>
      <c r="N225" s="65"/>
    </row>
    <row r="226" spans="1:14">
      <c r="A226" s="72"/>
      <c r="B226" s="44"/>
      <c r="C226" s="44"/>
      <c r="D226" s="44"/>
      <c r="E226" s="44"/>
      <c r="F226" s="44"/>
      <c r="G226" s="44"/>
      <c r="H226" s="44"/>
      <c r="I226" s="44"/>
      <c r="J226" s="65"/>
      <c r="K226" s="65"/>
      <c r="L226" s="65"/>
      <c r="M226" s="65"/>
      <c r="N226" s="65"/>
    </row>
    <row r="227" spans="1:14">
      <c r="A227" s="72"/>
      <c r="B227" s="44"/>
      <c r="C227" s="44"/>
      <c r="D227" s="44"/>
      <c r="E227" s="44"/>
      <c r="F227" s="44"/>
      <c r="G227" s="44"/>
      <c r="H227" s="44"/>
      <c r="I227" s="44"/>
      <c r="J227" s="44"/>
      <c r="K227" s="65"/>
      <c r="L227" s="65"/>
      <c r="M227" s="65"/>
      <c r="N227" s="65"/>
    </row>
    <row r="228" spans="1:14">
      <c r="A228" s="72"/>
      <c r="B228" s="44"/>
      <c r="C228" s="44"/>
      <c r="D228" s="44"/>
      <c r="E228" s="44"/>
      <c r="F228" s="44"/>
      <c r="G228" s="44"/>
      <c r="H228" s="44"/>
      <c r="I228" s="44"/>
      <c r="J228" s="44"/>
      <c r="K228" s="44"/>
      <c r="L228" s="65"/>
      <c r="M228" s="65"/>
      <c r="N228" s="65"/>
    </row>
    <row r="229" spans="1:14">
      <c r="A229" s="72"/>
      <c r="B229" s="44"/>
      <c r="C229" s="44"/>
      <c r="D229" s="44"/>
      <c r="E229" s="44"/>
      <c r="F229" s="44"/>
      <c r="G229" s="44"/>
      <c r="H229" s="44"/>
      <c r="I229" s="44"/>
      <c r="J229" s="44"/>
      <c r="K229" s="44"/>
      <c r="L229" s="44"/>
      <c r="M229" s="65"/>
      <c r="N229" s="65"/>
    </row>
    <row r="230" spans="1:14">
      <c r="A230" s="72"/>
      <c r="B230" s="44"/>
      <c r="C230" s="44"/>
      <c r="D230" s="44"/>
      <c r="E230" s="44"/>
      <c r="F230" s="44"/>
      <c r="G230" s="44"/>
      <c r="H230" s="44"/>
      <c r="I230" s="44"/>
      <c r="J230" s="44"/>
      <c r="K230" s="44"/>
      <c r="L230" s="44"/>
      <c r="M230" s="44"/>
      <c r="N230" s="65"/>
    </row>
    <row r="233" spans="1:14">
      <c r="A233" s="78"/>
      <c r="C233" s="44"/>
      <c r="D233" s="44"/>
      <c r="E233" s="44"/>
      <c r="F233" s="44"/>
      <c r="G233" s="44"/>
      <c r="H233" s="44"/>
      <c r="I233" s="44"/>
      <c r="J233" s="44"/>
      <c r="K233" s="44"/>
      <c r="L233" s="44"/>
      <c r="M233" s="44"/>
      <c r="N233" s="60"/>
    </row>
    <row r="234" spans="1:14">
      <c r="A234" s="79"/>
      <c r="B234" s="44"/>
      <c r="C234" s="44"/>
      <c r="D234" s="44"/>
      <c r="E234" s="44"/>
      <c r="F234" s="44"/>
      <c r="G234" s="44"/>
      <c r="H234" s="44"/>
      <c r="I234" s="44"/>
      <c r="J234" s="44"/>
      <c r="K234" s="44"/>
      <c r="L234" s="44"/>
      <c r="M234" s="44"/>
      <c r="N234" s="44"/>
    </row>
    <row r="235" spans="1:14">
      <c r="A235" s="72"/>
      <c r="B235" s="44"/>
      <c r="C235" s="44"/>
      <c r="D235" s="44"/>
      <c r="E235" s="44"/>
      <c r="F235" s="44"/>
      <c r="G235" s="44"/>
      <c r="H235" s="44"/>
      <c r="I235" s="44"/>
      <c r="J235" s="44"/>
      <c r="K235" s="44"/>
      <c r="L235" s="44"/>
      <c r="M235" s="44"/>
      <c r="N235" s="44"/>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48" spans="1:14">
      <c r="A248" s="72"/>
      <c r="B248" s="60"/>
      <c r="C248" s="60"/>
      <c r="D248" s="60"/>
      <c r="E248" s="60"/>
      <c r="F248" s="60"/>
      <c r="G248" s="60"/>
      <c r="H248" s="60"/>
      <c r="I248" s="60"/>
      <c r="J248" s="60"/>
      <c r="K248" s="60"/>
      <c r="L248" s="60"/>
      <c r="M248" s="60"/>
      <c r="N248" s="60"/>
    </row>
    <row r="253" spans="1:14">
      <c r="B253" s="74"/>
    </row>
    <row r="254" spans="1:14">
      <c r="B254" s="44"/>
      <c r="C254" s="44"/>
      <c r="D254" s="44"/>
      <c r="E254" s="44"/>
      <c r="F254" s="44"/>
      <c r="G254" s="44"/>
      <c r="H254" s="44"/>
      <c r="I254" s="44"/>
      <c r="J254" s="44"/>
      <c r="K254" s="44"/>
      <c r="L254" s="44"/>
      <c r="M254" s="44"/>
    </row>
    <row r="255" spans="1:14">
      <c r="A255" s="78"/>
      <c r="B255" s="44"/>
      <c r="C255" s="44"/>
      <c r="D255" s="44"/>
      <c r="E255" s="44"/>
      <c r="F255" s="44"/>
      <c r="G255" s="44"/>
      <c r="H255" s="44"/>
      <c r="I255" s="44"/>
      <c r="J255" s="44"/>
      <c r="K255" s="44"/>
      <c r="L255" s="44"/>
      <c r="M255" s="44"/>
    </row>
    <row r="256" spans="1:14">
      <c r="A256" s="72"/>
      <c r="B256" s="44"/>
      <c r="C256" s="44"/>
      <c r="D256" s="44"/>
      <c r="E256" s="44"/>
      <c r="F256" s="44"/>
      <c r="G256" s="44"/>
      <c r="H256" s="44"/>
      <c r="I256" s="44"/>
      <c r="J256" s="44"/>
      <c r="K256" s="44"/>
      <c r="L256" s="44"/>
      <c r="M256" s="44"/>
    </row>
    <row r="257" spans="1:13">
      <c r="A257" s="72"/>
      <c r="B257" s="83"/>
      <c r="C257" s="83"/>
      <c r="D257" s="83"/>
      <c r="E257" s="83"/>
      <c r="F257" s="83"/>
      <c r="G257" s="83"/>
      <c r="H257" s="83"/>
      <c r="I257" s="83"/>
      <c r="J257" s="83"/>
      <c r="K257" s="83"/>
      <c r="L257" s="83"/>
      <c r="M257" s="83"/>
    </row>
    <row r="258" spans="1:13">
      <c r="A258" s="72"/>
      <c r="B258" s="44"/>
      <c r="C258" s="83"/>
      <c r="D258" s="83"/>
      <c r="E258" s="83"/>
      <c r="F258" s="83"/>
      <c r="G258" s="83"/>
      <c r="H258" s="83"/>
      <c r="I258" s="83"/>
      <c r="J258" s="83"/>
      <c r="K258" s="83"/>
      <c r="L258" s="83"/>
      <c r="M258" s="83"/>
    </row>
    <row r="259" spans="1:13">
      <c r="A259" s="72"/>
      <c r="B259" s="44"/>
      <c r="C259" s="44"/>
      <c r="D259" s="83"/>
      <c r="E259" s="83"/>
      <c r="F259" s="83"/>
      <c r="G259" s="83"/>
      <c r="H259" s="83"/>
      <c r="I259" s="83"/>
      <c r="J259" s="83"/>
      <c r="K259" s="83"/>
      <c r="L259" s="83"/>
      <c r="M259" s="83"/>
    </row>
    <row r="260" spans="1:13">
      <c r="A260" s="72"/>
      <c r="B260" s="44"/>
      <c r="C260" s="44"/>
      <c r="D260" s="44"/>
      <c r="E260" s="83"/>
      <c r="F260" s="83"/>
      <c r="G260" s="83"/>
      <c r="H260" s="83"/>
      <c r="I260" s="83"/>
      <c r="J260" s="83"/>
      <c r="K260" s="83"/>
      <c r="L260" s="83"/>
      <c r="M260" s="83"/>
    </row>
    <row r="261" spans="1:13">
      <c r="A261" s="72"/>
      <c r="B261" s="44"/>
      <c r="C261" s="44"/>
      <c r="D261" s="44"/>
      <c r="E261" s="44"/>
      <c r="F261" s="83"/>
      <c r="G261" s="83"/>
      <c r="H261" s="83"/>
      <c r="I261" s="83"/>
      <c r="J261" s="83"/>
      <c r="K261" s="83"/>
      <c r="L261" s="83"/>
      <c r="M261" s="83"/>
    </row>
    <row r="262" spans="1:13">
      <c r="A262" s="72"/>
      <c r="B262" s="44"/>
      <c r="C262" s="44"/>
      <c r="D262" s="44"/>
      <c r="E262" s="44"/>
      <c r="F262" s="44"/>
      <c r="G262" s="83"/>
      <c r="H262" s="83"/>
      <c r="I262" s="83"/>
      <c r="J262" s="83"/>
      <c r="K262" s="83"/>
      <c r="L262" s="83"/>
      <c r="M262" s="83"/>
    </row>
    <row r="263" spans="1:13">
      <c r="A263" s="72"/>
      <c r="B263" s="44"/>
      <c r="C263" s="44"/>
      <c r="D263" s="44"/>
      <c r="E263" s="44"/>
      <c r="F263" s="44"/>
      <c r="G263" s="44"/>
      <c r="H263" s="83"/>
      <c r="I263" s="83"/>
      <c r="J263" s="83"/>
      <c r="K263" s="83"/>
      <c r="L263" s="83"/>
      <c r="M263" s="83"/>
    </row>
    <row r="264" spans="1:13">
      <c r="A264" s="72"/>
      <c r="B264" s="44"/>
      <c r="C264" s="44"/>
      <c r="D264" s="44"/>
      <c r="E264" s="44"/>
      <c r="F264" s="44"/>
      <c r="G264" s="44"/>
      <c r="H264" s="44"/>
      <c r="I264" s="83"/>
      <c r="J264" s="83"/>
      <c r="K264" s="83"/>
      <c r="L264" s="83"/>
      <c r="M264" s="83"/>
    </row>
    <row r="265" spans="1:13">
      <c r="A265" s="72"/>
      <c r="B265" s="44"/>
      <c r="C265" s="44"/>
      <c r="D265" s="44"/>
      <c r="E265" s="44"/>
      <c r="F265" s="44"/>
      <c r="G265" s="44"/>
      <c r="H265" s="44"/>
      <c r="I265" s="44"/>
      <c r="J265" s="83"/>
      <c r="K265" s="83"/>
      <c r="L265" s="83"/>
      <c r="M265" s="83"/>
    </row>
    <row r="266" spans="1:13">
      <c r="A266" s="72"/>
      <c r="B266" s="44"/>
      <c r="C266" s="44"/>
      <c r="D266" s="44"/>
      <c r="E266" s="44"/>
      <c r="F266" s="44"/>
      <c r="G266" s="44"/>
      <c r="H266" s="44"/>
      <c r="I266" s="44"/>
      <c r="J266" s="60"/>
      <c r="K266" s="83"/>
      <c r="L266" s="83"/>
      <c r="M266" s="83"/>
    </row>
    <row r="267" spans="1:13">
      <c r="A267" s="72"/>
      <c r="B267" s="44"/>
      <c r="C267" s="44"/>
      <c r="D267" s="44"/>
      <c r="E267" s="44"/>
      <c r="F267" s="44"/>
      <c r="G267" s="44"/>
      <c r="H267" s="44"/>
      <c r="I267" s="44"/>
      <c r="J267" s="60"/>
      <c r="K267" s="60"/>
      <c r="L267" s="83"/>
      <c r="M267" s="83"/>
    </row>
    <row r="268" spans="1:13">
      <c r="A268" s="72"/>
      <c r="B268" s="44"/>
      <c r="C268" s="44"/>
      <c r="D268" s="44"/>
      <c r="E268" s="44"/>
      <c r="F268" s="44"/>
      <c r="G268" s="44"/>
      <c r="H268" s="44"/>
      <c r="I268" s="44"/>
      <c r="J268" s="60"/>
      <c r="K268" s="60"/>
      <c r="L268" s="60"/>
      <c r="M268" s="83"/>
    </row>
    <row r="269" spans="1:13">
      <c r="A269" s="72"/>
    </row>
    <row r="271" spans="1:13">
      <c r="B271" s="44"/>
      <c r="C271" s="44"/>
      <c r="D271" s="44"/>
      <c r="E271" s="44"/>
      <c r="F271" s="44"/>
      <c r="G271" s="44"/>
      <c r="H271" s="44"/>
      <c r="I271" s="44"/>
      <c r="J271" s="44"/>
      <c r="K271" s="44"/>
      <c r="L271" s="44"/>
      <c r="M271" s="44"/>
    </row>
    <row r="272" spans="1:13">
      <c r="A272" s="78"/>
      <c r="B272" s="44"/>
      <c r="C272" s="44"/>
      <c r="D272" s="44"/>
      <c r="E272" s="44"/>
      <c r="F272" s="44"/>
      <c r="G272" s="44"/>
      <c r="H272" s="44"/>
      <c r="I272" s="44"/>
      <c r="J272" s="44"/>
      <c r="K272" s="44"/>
      <c r="L272" s="44"/>
      <c r="M272" s="44"/>
    </row>
    <row r="273" spans="1:14">
      <c r="A273" s="72"/>
      <c r="B273" s="44"/>
      <c r="C273" s="44"/>
      <c r="D273" s="44"/>
      <c r="E273" s="44"/>
      <c r="F273" s="44"/>
      <c r="G273" s="44"/>
      <c r="H273" s="44"/>
      <c r="I273" s="44"/>
      <c r="J273" s="44"/>
      <c r="K273" s="44"/>
      <c r="L273" s="44"/>
      <c r="M273" s="44"/>
    </row>
    <row r="274" spans="1:14">
      <c r="A274" s="72"/>
      <c r="B274" s="86"/>
      <c r="C274" s="86"/>
      <c r="D274" s="86"/>
      <c r="E274" s="86"/>
      <c r="F274" s="86"/>
      <c r="G274" s="86"/>
      <c r="H274" s="86"/>
      <c r="I274" s="86"/>
      <c r="J274" s="86"/>
      <c r="K274" s="86"/>
      <c r="L274" s="86"/>
      <c r="M274" s="86"/>
    </row>
    <row r="275" spans="1:14">
      <c r="A275" s="72"/>
      <c r="B275" s="87"/>
      <c r="C275" s="86"/>
      <c r="D275" s="86"/>
      <c r="E275" s="86"/>
      <c r="F275" s="86"/>
      <c r="G275" s="86"/>
      <c r="H275" s="86"/>
      <c r="I275" s="86"/>
      <c r="J275" s="86"/>
      <c r="K275" s="86"/>
      <c r="L275" s="86"/>
      <c r="M275" s="86"/>
    </row>
    <row r="276" spans="1:14">
      <c r="A276" s="72"/>
      <c r="B276" s="87"/>
      <c r="C276" s="87"/>
      <c r="D276" s="86"/>
      <c r="E276" s="86"/>
      <c r="F276" s="86"/>
      <c r="G276" s="86"/>
      <c r="H276" s="86"/>
      <c r="I276" s="86"/>
      <c r="J276" s="86"/>
      <c r="K276" s="86"/>
      <c r="L276" s="86"/>
      <c r="M276" s="86"/>
    </row>
    <row r="277" spans="1:14">
      <c r="A277" s="72"/>
      <c r="B277" s="87"/>
      <c r="C277" s="87"/>
      <c r="D277" s="87"/>
      <c r="E277" s="86"/>
      <c r="F277" s="86"/>
      <c r="G277" s="86"/>
      <c r="H277" s="86"/>
      <c r="I277" s="86"/>
      <c r="J277" s="86"/>
      <c r="K277" s="86"/>
      <c r="L277" s="86"/>
      <c r="M277" s="86"/>
    </row>
    <row r="278" spans="1:14">
      <c r="A278" s="72"/>
      <c r="B278" s="87"/>
      <c r="C278" s="87"/>
      <c r="D278" s="87"/>
      <c r="E278" s="87"/>
      <c r="F278" s="86"/>
      <c r="G278" s="86"/>
      <c r="H278" s="86"/>
      <c r="I278" s="86"/>
      <c r="J278" s="86"/>
      <c r="K278" s="86"/>
      <c r="L278" s="86"/>
      <c r="M278" s="86"/>
    </row>
    <row r="279" spans="1:14">
      <c r="A279" s="72"/>
      <c r="B279" s="87"/>
      <c r="C279" s="87"/>
      <c r="D279" s="87"/>
      <c r="E279" s="87"/>
      <c r="F279" s="87"/>
      <c r="G279" s="86"/>
      <c r="H279" s="86"/>
      <c r="I279" s="86"/>
      <c r="J279" s="86"/>
      <c r="K279" s="86"/>
      <c r="L279" s="86"/>
      <c r="M279" s="86"/>
    </row>
    <row r="280" spans="1:14">
      <c r="A280" s="72"/>
      <c r="B280" s="87"/>
      <c r="C280" s="87"/>
      <c r="D280" s="87"/>
      <c r="E280" s="87"/>
      <c r="F280" s="87"/>
      <c r="G280" s="87"/>
      <c r="H280" s="86"/>
      <c r="I280" s="86"/>
      <c r="J280" s="86"/>
      <c r="K280" s="86"/>
      <c r="L280" s="86"/>
      <c r="M280" s="86"/>
    </row>
    <row r="281" spans="1:14">
      <c r="A281" s="72"/>
      <c r="B281" s="87"/>
      <c r="C281" s="87"/>
      <c r="D281" s="87"/>
      <c r="E281" s="87"/>
      <c r="F281" s="87"/>
      <c r="G281" s="87"/>
      <c r="H281" s="87"/>
      <c r="I281" s="86"/>
      <c r="J281" s="86"/>
      <c r="K281" s="86"/>
      <c r="L281" s="86"/>
      <c r="M281" s="86"/>
    </row>
    <row r="282" spans="1:14">
      <c r="A282" s="72"/>
      <c r="B282" s="87"/>
      <c r="C282" s="87"/>
      <c r="D282" s="87"/>
      <c r="E282" s="87"/>
      <c r="F282" s="87"/>
      <c r="G282" s="87"/>
      <c r="H282" s="87"/>
      <c r="I282" s="87"/>
      <c r="J282" s="86"/>
      <c r="K282" s="86"/>
      <c r="L282" s="86"/>
      <c r="M282" s="86"/>
    </row>
    <row r="283" spans="1:14">
      <c r="A283" s="72"/>
      <c r="B283" s="87"/>
      <c r="C283" s="87"/>
      <c r="D283" s="87"/>
      <c r="E283" s="87"/>
      <c r="F283" s="87"/>
      <c r="G283" s="87"/>
      <c r="H283" s="87"/>
      <c r="I283" s="87"/>
      <c r="J283" s="87"/>
      <c r="K283" s="86"/>
      <c r="L283" s="86"/>
      <c r="M283" s="86"/>
    </row>
    <row r="284" spans="1:14">
      <c r="A284" s="72"/>
      <c r="B284" s="87"/>
      <c r="C284" s="87"/>
      <c r="D284" s="87"/>
      <c r="E284" s="87"/>
      <c r="F284" s="87"/>
      <c r="G284" s="87"/>
      <c r="H284" s="87"/>
      <c r="I284" s="87"/>
      <c r="J284" s="87"/>
      <c r="K284" s="87"/>
      <c r="L284" s="86"/>
      <c r="M284" s="86"/>
    </row>
    <row r="285" spans="1:14">
      <c r="A285" s="72"/>
      <c r="B285" s="87"/>
      <c r="C285" s="87"/>
      <c r="D285" s="87"/>
      <c r="E285" s="87"/>
      <c r="F285" s="87"/>
      <c r="G285" s="87"/>
      <c r="H285" s="87"/>
      <c r="I285" s="87"/>
      <c r="J285" s="87"/>
      <c r="K285" s="87"/>
      <c r="L285" s="87"/>
      <c r="M285" s="86"/>
    </row>
    <row r="286" spans="1:14">
      <c r="A286" s="72"/>
    </row>
    <row r="288" spans="1:14">
      <c r="A288" s="78"/>
      <c r="B288" s="44"/>
      <c r="C288" s="44"/>
      <c r="D288" s="44"/>
      <c r="E288" s="44"/>
      <c r="F288" s="44"/>
      <c r="G288" s="44"/>
      <c r="H288" s="44"/>
      <c r="I288" s="44"/>
      <c r="J288" s="44"/>
      <c r="K288" s="44"/>
      <c r="L288" s="44"/>
      <c r="M288" s="44"/>
      <c r="N288" s="44"/>
    </row>
    <row r="289" spans="1:14">
      <c r="A289" s="60"/>
      <c r="B289" s="44"/>
      <c r="C289" s="44"/>
      <c r="D289" s="44"/>
      <c r="E289" s="44"/>
      <c r="F289" s="44"/>
      <c r="G289" s="44"/>
      <c r="H289" s="44"/>
      <c r="I289" s="44"/>
      <c r="J289" s="44"/>
      <c r="K289" s="44"/>
      <c r="L289" s="44"/>
      <c r="M289" s="44"/>
      <c r="N289" s="60"/>
    </row>
    <row r="290" spans="1:14">
      <c r="A290" s="72"/>
      <c r="B290" s="44"/>
      <c r="C290" s="44"/>
      <c r="D290" s="44"/>
      <c r="E290" s="44"/>
      <c r="F290" s="44"/>
      <c r="G290" s="44"/>
      <c r="H290" s="44"/>
      <c r="I290" s="44"/>
      <c r="J290" s="44"/>
      <c r="K290" s="44"/>
      <c r="L290" s="44"/>
      <c r="M290" s="44"/>
      <c r="N290" s="44"/>
    </row>
    <row r="291" spans="1:14">
      <c r="A291" s="72"/>
      <c r="B291" s="65"/>
      <c r="C291" s="65"/>
      <c r="D291" s="65"/>
      <c r="E291" s="65"/>
      <c r="F291" s="65"/>
      <c r="G291" s="65"/>
      <c r="H291" s="65"/>
      <c r="I291" s="65"/>
      <c r="J291" s="65"/>
      <c r="K291" s="65"/>
      <c r="L291" s="65"/>
      <c r="M291" s="65"/>
      <c r="N291" s="65"/>
    </row>
    <row r="292" spans="1:14">
      <c r="A292" s="72"/>
      <c r="B292" s="44"/>
      <c r="C292" s="65"/>
      <c r="D292" s="65"/>
      <c r="E292" s="65"/>
      <c r="F292" s="65"/>
      <c r="G292" s="65"/>
      <c r="H292" s="65"/>
      <c r="I292" s="65"/>
      <c r="J292" s="65"/>
      <c r="K292" s="65"/>
      <c r="L292" s="65"/>
      <c r="M292" s="65"/>
      <c r="N292" s="65"/>
    </row>
    <row r="293" spans="1:14">
      <c r="A293" s="72"/>
      <c r="B293" s="44"/>
      <c r="C293" s="44"/>
      <c r="D293" s="65"/>
      <c r="E293" s="65"/>
      <c r="F293" s="65"/>
      <c r="G293" s="65"/>
      <c r="H293" s="65"/>
      <c r="I293" s="65"/>
      <c r="J293" s="65"/>
      <c r="K293" s="65"/>
      <c r="L293" s="65"/>
      <c r="M293" s="65"/>
      <c r="N293" s="65"/>
    </row>
    <row r="294" spans="1:14">
      <c r="A294" s="72"/>
      <c r="B294" s="44"/>
      <c r="C294" s="44"/>
      <c r="D294" s="44"/>
      <c r="E294" s="65"/>
      <c r="F294" s="65"/>
      <c r="G294" s="65"/>
      <c r="H294" s="65"/>
      <c r="I294" s="65"/>
      <c r="J294" s="65"/>
      <c r="K294" s="65"/>
      <c r="L294" s="65"/>
      <c r="M294" s="65"/>
      <c r="N294" s="65"/>
    </row>
    <row r="295" spans="1:14">
      <c r="A295" s="72"/>
      <c r="B295" s="44"/>
      <c r="C295" s="44"/>
      <c r="D295" s="44"/>
      <c r="E295" s="44"/>
      <c r="F295" s="65"/>
      <c r="G295" s="65"/>
      <c r="H295" s="65"/>
      <c r="I295" s="65"/>
      <c r="J295" s="65"/>
      <c r="K295" s="65"/>
      <c r="L295" s="65"/>
      <c r="M295" s="65"/>
      <c r="N295" s="65"/>
    </row>
    <row r="296" spans="1:14">
      <c r="A296" s="72"/>
      <c r="B296" s="44"/>
      <c r="C296" s="44"/>
      <c r="D296" s="44"/>
      <c r="E296" s="44"/>
      <c r="F296" s="44"/>
      <c r="G296" s="65"/>
      <c r="H296" s="65"/>
      <c r="I296" s="65"/>
      <c r="J296" s="65"/>
      <c r="K296" s="65"/>
      <c r="L296" s="65"/>
      <c r="M296" s="65"/>
      <c r="N296" s="65"/>
    </row>
    <row r="297" spans="1:14">
      <c r="A297" s="72"/>
      <c r="B297" s="44"/>
      <c r="C297" s="44"/>
      <c r="D297" s="44"/>
      <c r="E297" s="44"/>
      <c r="F297" s="44"/>
      <c r="G297" s="44"/>
      <c r="H297" s="65"/>
      <c r="I297" s="65"/>
      <c r="J297" s="65"/>
      <c r="K297" s="65"/>
      <c r="L297" s="65"/>
      <c r="M297" s="65"/>
      <c r="N297" s="65"/>
    </row>
    <row r="298" spans="1:14">
      <c r="A298" s="72"/>
      <c r="B298" s="44"/>
      <c r="C298" s="44"/>
      <c r="D298" s="44"/>
      <c r="E298" s="44"/>
      <c r="F298" s="44"/>
      <c r="G298" s="44"/>
      <c r="H298" s="44"/>
      <c r="I298" s="65"/>
      <c r="J298" s="65"/>
      <c r="K298" s="65"/>
      <c r="L298" s="65"/>
      <c r="M298" s="65"/>
      <c r="N298" s="65"/>
    </row>
    <row r="299" spans="1:14">
      <c r="A299" s="72"/>
      <c r="B299" s="44"/>
      <c r="C299" s="44"/>
      <c r="D299" s="44"/>
      <c r="E299" s="44"/>
      <c r="F299" s="44"/>
      <c r="G299" s="44"/>
      <c r="H299" s="44"/>
      <c r="I299" s="44"/>
      <c r="J299" s="65"/>
      <c r="K299" s="65"/>
      <c r="L299" s="65"/>
      <c r="M299" s="65"/>
      <c r="N299" s="65"/>
    </row>
    <row r="300" spans="1:14">
      <c r="A300" s="72"/>
      <c r="B300" s="44"/>
      <c r="C300" s="44"/>
      <c r="D300" s="44"/>
      <c r="E300" s="44"/>
      <c r="F300" s="44"/>
      <c r="G300" s="44"/>
      <c r="H300" s="44"/>
      <c r="I300" s="44"/>
      <c r="J300" s="44"/>
      <c r="K300" s="65"/>
      <c r="L300" s="65"/>
      <c r="M300" s="65"/>
      <c r="N300" s="65"/>
    </row>
    <row r="301" spans="1:14">
      <c r="A301" s="72"/>
      <c r="B301" s="44"/>
      <c r="C301" s="44"/>
      <c r="D301" s="44"/>
      <c r="E301" s="44"/>
      <c r="F301" s="44"/>
      <c r="G301" s="44"/>
      <c r="H301" s="44"/>
      <c r="I301" s="44"/>
      <c r="J301" s="44"/>
      <c r="K301" s="44"/>
      <c r="L301" s="65"/>
      <c r="M301" s="65"/>
      <c r="N301" s="65"/>
    </row>
    <row r="302" spans="1:14">
      <c r="A302" s="72"/>
      <c r="B302" s="44"/>
      <c r="C302" s="44"/>
      <c r="D302" s="44"/>
      <c r="E302" s="44"/>
      <c r="F302" s="44"/>
      <c r="G302" s="44"/>
      <c r="H302" s="44"/>
      <c r="I302" s="44"/>
      <c r="J302" s="44"/>
      <c r="K302" s="44"/>
      <c r="L302" s="44"/>
      <c r="M302" s="65"/>
      <c r="N302" s="65"/>
    </row>
    <row r="303" spans="1:14">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03"/>
  <sheetViews>
    <sheetView zoomScale="80" workbookViewId="0"/>
  </sheetViews>
  <sheetFormatPr defaultColWidth="11.44140625" defaultRowHeight="15.6"/>
  <cols>
    <col min="1" max="1" width="36.6640625" style="22" customWidth="1"/>
    <col min="2" max="2" width="12.6640625" style="22" customWidth="1"/>
    <col min="3" max="3" width="14" style="22" customWidth="1"/>
    <col min="4" max="15" width="11.44140625" style="22" customWidth="1"/>
    <col min="16" max="16" width="11.44140625" style="24" customWidth="1"/>
    <col min="17" max="16384" width="11.44140625" style="22"/>
  </cols>
  <sheetData>
    <row r="1" spans="1:39">
      <c r="A1" s="92" t="s">
        <v>233</v>
      </c>
    </row>
    <row r="2" spans="1:39">
      <c r="A2" s="21" t="s">
        <v>133</v>
      </c>
      <c r="G2" s="23"/>
      <c r="H2" s="23"/>
      <c r="I2" s="95" t="s">
        <v>134</v>
      </c>
      <c r="O2" s="34"/>
      <c r="P2" s="106" t="s">
        <v>123</v>
      </c>
      <c r="Q2" s="106"/>
      <c r="R2" s="108"/>
      <c r="S2" s="108"/>
      <c r="T2" s="24"/>
      <c r="U2" s="24"/>
      <c r="V2" s="24"/>
      <c r="W2" s="24"/>
      <c r="Z2" s="24"/>
      <c r="AA2" s="24"/>
      <c r="AB2" s="24"/>
      <c r="AC2" s="24"/>
      <c r="AD2" s="24"/>
      <c r="AJ2" s="24"/>
      <c r="AK2" s="24"/>
      <c r="AL2" s="24"/>
      <c r="AM2" s="24"/>
    </row>
    <row r="3" spans="1:39">
      <c r="A3" s="21" t="s">
        <v>148</v>
      </c>
      <c r="D3" s="91" t="s">
        <v>150</v>
      </c>
      <c r="G3" s="23"/>
      <c r="H3" s="23"/>
      <c r="I3" s="95"/>
      <c r="O3" s="34"/>
      <c r="P3" s="106"/>
      <c r="Q3" s="106"/>
      <c r="R3" s="108"/>
      <c r="S3" s="108"/>
      <c r="T3" s="24"/>
      <c r="U3" s="24"/>
      <c r="V3" s="24"/>
      <c r="W3" s="24"/>
      <c r="Z3" s="24"/>
      <c r="AA3" s="24"/>
      <c r="AB3" s="24"/>
      <c r="AC3" s="24"/>
      <c r="AD3" s="24"/>
      <c r="AJ3" s="24"/>
      <c r="AK3" s="24"/>
      <c r="AL3" s="24"/>
      <c r="AM3" s="24"/>
    </row>
    <row r="4" spans="1:39">
      <c r="A4" s="112" t="s">
        <v>130</v>
      </c>
      <c r="B4" s="165" t="s">
        <v>141</v>
      </c>
      <c r="G4" s="23"/>
      <c r="H4" s="23"/>
      <c r="I4" s="168" t="s">
        <v>135</v>
      </c>
      <c r="J4" s="144"/>
      <c r="K4" s="144"/>
      <c r="L4" s="169">
        <f>SUM(L6:L17)</f>
        <v>1.1434912673126476</v>
      </c>
      <c r="M4" s="170" t="s">
        <v>142</v>
      </c>
      <c r="N4" s="171"/>
      <c r="O4" s="172">
        <f>SUM(P6:P17)</f>
        <v>-1.1434912673126476</v>
      </c>
      <c r="P4" s="32"/>
      <c r="Q4" s="142"/>
      <c r="R4" s="108"/>
      <c r="S4" s="108"/>
      <c r="T4" s="24"/>
      <c r="U4" s="24"/>
      <c r="V4" s="24"/>
      <c r="W4" s="24"/>
      <c r="Z4" s="24"/>
      <c r="AA4" s="24"/>
      <c r="AB4" s="24"/>
      <c r="AC4" s="24"/>
      <c r="AD4" s="24"/>
      <c r="AJ4" s="24"/>
      <c r="AK4" s="24"/>
      <c r="AL4" s="24"/>
      <c r="AM4" s="24"/>
    </row>
    <row r="5" spans="1:39">
      <c r="A5" s="112">
        <v>1</v>
      </c>
      <c r="B5" s="166">
        <f>0.1</f>
        <v>0.1</v>
      </c>
      <c r="G5" s="23"/>
      <c r="H5" s="23"/>
      <c r="I5" s="173" t="s">
        <v>124</v>
      </c>
      <c r="J5" s="174" t="s">
        <v>125</v>
      </c>
      <c r="K5" s="174" t="s">
        <v>126</v>
      </c>
      <c r="L5" s="175" t="s">
        <v>127</v>
      </c>
      <c r="M5" s="171" t="str">
        <f>I5</f>
        <v>Qtr:</v>
      </c>
      <c r="N5" s="171" t="str">
        <f>J5</f>
        <v>E[CF]</v>
      </c>
      <c r="O5" s="171" t="str">
        <f>K5</f>
        <v>CEQ[CF]</v>
      </c>
      <c r="P5" s="171" t="str">
        <f>L5</f>
        <v>PV[CEQ]</v>
      </c>
      <c r="Q5" s="142"/>
      <c r="R5" s="108"/>
      <c r="S5" s="108"/>
      <c r="T5" s="24"/>
      <c r="U5" s="24"/>
      <c r="V5" s="24"/>
      <c r="W5" s="24"/>
      <c r="Z5" s="24"/>
      <c r="AA5" s="24"/>
      <c r="AB5" s="24"/>
      <c r="AC5" s="24"/>
      <c r="AD5" s="24"/>
      <c r="AJ5" s="24"/>
      <c r="AK5" s="24"/>
      <c r="AL5" s="24"/>
      <c r="AM5" s="24"/>
    </row>
    <row r="6" spans="1:39">
      <c r="A6" s="112">
        <f t="shared" ref="A6:A16" si="0">1+A5</f>
        <v>2</v>
      </c>
      <c r="B6" s="166">
        <f t="shared" ref="B6:B16" si="1">B5</f>
        <v>0.1</v>
      </c>
      <c r="G6" s="23"/>
      <c r="H6" s="23"/>
      <c r="I6" s="176">
        <v>1</v>
      </c>
      <c r="J6" s="177">
        <f>C48</f>
        <v>1.8500000000000003</v>
      </c>
      <c r="K6" s="177">
        <f>J6-B$34*B$28</f>
        <v>0.10000000000000009</v>
      </c>
      <c r="L6" s="178">
        <f t="shared" ref="L6:L17" si="2">K6/(1+B$35)^I6</f>
        <v>9.9255583126550945E-2</v>
      </c>
      <c r="M6" s="179">
        <f t="shared" ref="M6:M17" si="3">I6</f>
        <v>1</v>
      </c>
      <c r="N6" s="180">
        <f t="shared" ref="N6:N17" si="4">(B$29-(B5-B$26)*B$24)*B$28</f>
        <v>-1.8500000000000003</v>
      </c>
      <c r="O6" s="177">
        <f t="shared" ref="O6:O17" si="5">N6+(B5-B$25)*B$24*B$28</f>
        <v>-0.10000000000000009</v>
      </c>
      <c r="P6" s="178">
        <f t="shared" ref="P6:P17" si="6">O6/(1+B$35)^M6</f>
        <v>-9.9255583126550945E-2</v>
      </c>
      <c r="Q6" s="106"/>
      <c r="R6" s="108"/>
      <c r="S6" s="108"/>
      <c r="T6" s="24"/>
      <c r="U6" s="24"/>
      <c r="V6" s="24"/>
      <c r="W6" s="24"/>
      <c r="Z6" s="24"/>
      <c r="AA6" s="24"/>
      <c r="AB6" s="24"/>
      <c r="AC6" s="24"/>
      <c r="AD6" s="24"/>
      <c r="AJ6" s="24"/>
      <c r="AK6" s="24"/>
      <c r="AL6" s="24"/>
      <c r="AM6" s="24"/>
    </row>
    <row r="7" spans="1:39">
      <c r="A7" s="112">
        <f t="shared" si="0"/>
        <v>3</v>
      </c>
      <c r="B7" s="166">
        <f t="shared" si="1"/>
        <v>0.1</v>
      </c>
      <c r="G7" s="23"/>
      <c r="H7" s="23"/>
      <c r="I7" s="176">
        <v>2</v>
      </c>
      <c r="J7" s="177">
        <f>D48</f>
        <v>1.8500000000000003</v>
      </c>
      <c r="K7" s="177">
        <f>J7-C$34*B$28</f>
        <v>0.10000000000000009</v>
      </c>
      <c r="L7" s="178">
        <f t="shared" si="2"/>
        <v>9.8516707817916563E-2</v>
      </c>
      <c r="M7" s="179">
        <f t="shared" si="3"/>
        <v>2</v>
      </c>
      <c r="N7" s="180">
        <f t="shared" si="4"/>
        <v>-1.8500000000000003</v>
      </c>
      <c r="O7" s="177">
        <f t="shared" si="5"/>
        <v>-0.10000000000000009</v>
      </c>
      <c r="P7" s="178">
        <f t="shared" si="6"/>
        <v>-9.8516707817916563E-2</v>
      </c>
      <c r="Q7" s="106"/>
      <c r="R7" s="108"/>
      <c r="S7" s="108"/>
      <c r="T7" s="24"/>
      <c r="U7" s="24"/>
      <c r="V7" s="24"/>
      <c r="W7" s="24"/>
      <c r="Z7" s="24"/>
      <c r="AA7" s="24"/>
      <c r="AB7" s="24"/>
      <c r="AC7" s="24"/>
      <c r="AD7" s="24"/>
      <c r="AJ7" s="24"/>
      <c r="AK7" s="24"/>
      <c r="AL7" s="24"/>
      <c r="AM7" s="24"/>
    </row>
    <row r="8" spans="1:39">
      <c r="A8" s="112">
        <f t="shared" si="0"/>
        <v>4</v>
      </c>
      <c r="B8" s="166">
        <f t="shared" si="1"/>
        <v>0.1</v>
      </c>
      <c r="G8" s="23"/>
      <c r="H8" s="23"/>
      <c r="I8" s="176">
        <v>3</v>
      </c>
      <c r="J8" s="177">
        <f>E48</f>
        <v>1.8500000000000003</v>
      </c>
      <c r="K8" s="177">
        <f>J8-D$34*B$28</f>
        <v>0.10000000000000009</v>
      </c>
      <c r="L8" s="178">
        <f t="shared" si="2"/>
        <v>9.7783332821753402E-2</v>
      </c>
      <c r="M8" s="179">
        <f t="shared" si="3"/>
        <v>3</v>
      </c>
      <c r="N8" s="180">
        <f t="shared" si="4"/>
        <v>-1.8500000000000003</v>
      </c>
      <c r="O8" s="177">
        <f t="shared" si="5"/>
        <v>-0.10000000000000009</v>
      </c>
      <c r="P8" s="178">
        <f t="shared" si="6"/>
        <v>-9.7783332821753402E-2</v>
      </c>
      <c r="Q8" s="106"/>
      <c r="R8" s="108"/>
      <c r="S8" s="108"/>
      <c r="T8" s="24"/>
      <c r="U8" s="24"/>
      <c r="V8" s="24"/>
      <c r="W8" s="24"/>
      <c r="Z8" s="24"/>
      <c r="AA8" s="24"/>
      <c r="AB8" s="24"/>
      <c r="AC8" s="24"/>
      <c r="AD8" s="24"/>
      <c r="AJ8" s="24"/>
      <c r="AK8" s="24"/>
      <c r="AL8" s="24"/>
      <c r="AM8" s="24"/>
    </row>
    <row r="9" spans="1:39">
      <c r="A9" s="112">
        <f t="shared" si="0"/>
        <v>5</v>
      </c>
      <c r="B9" s="166">
        <f t="shared" si="1"/>
        <v>0.1</v>
      </c>
      <c r="G9" s="23"/>
      <c r="H9" s="23"/>
      <c r="I9" s="176">
        <v>4</v>
      </c>
      <c r="J9" s="177">
        <f>F48</f>
        <v>1.8500000000000003</v>
      </c>
      <c r="K9" s="177">
        <f>J9-E$34*B$28</f>
        <v>0.10000000000000009</v>
      </c>
      <c r="L9" s="178">
        <f t="shared" si="2"/>
        <v>9.7055417192807344E-2</v>
      </c>
      <c r="M9" s="179">
        <f t="shared" si="3"/>
        <v>4</v>
      </c>
      <c r="N9" s="180">
        <f t="shared" si="4"/>
        <v>-1.8500000000000003</v>
      </c>
      <c r="O9" s="177">
        <f t="shared" si="5"/>
        <v>-0.10000000000000009</v>
      </c>
      <c r="P9" s="178">
        <f t="shared" si="6"/>
        <v>-9.7055417192807344E-2</v>
      </c>
      <c r="Q9" s="106"/>
      <c r="R9" s="108"/>
      <c r="S9" s="108"/>
      <c r="T9" s="24"/>
      <c r="U9" s="24"/>
      <c r="V9" s="24"/>
      <c r="W9" s="24"/>
      <c r="Z9" s="24"/>
      <c r="AA9" s="24"/>
      <c r="AB9" s="24"/>
      <c r="AC9" s="24"/>
      <c r="AD9" s="24"/>
      <c r="AJ9" s="24"/>
      <c r="AK9" s="24"/>
      <c r="AL9" s="24"/>
      <c r="AM9" s="24"/>
    </row>
    <row r="10" spans="1:39">
      <c r="A10" s="112">
        <f t="shared" si="0"/>
        <v>6</v>
      </c>
      <c r="B10" s="166">
        <f t="shared" si="1"/>
        <v>0.1</v>
      </c>
      <c r="G10" s="23"/>
      <c r="H10" s="23"/>
      <c r="I10" s="176">
        <v>5</v>
      </c>
      <c r="J10" s="177">
        <f>G48</f>
        <v>1.8500000000000003</v>
      </c>
      <c r="K10" s="177">
        <f>J10-F$34*B$28</f>
        <v>0.10000000000000009</v>
      </c>
      <c r="L10" s="178">
        <f t="shared" si="2"/>
        <v>9.6332920290627636E-2</v>
      </c>
      <c r="M10" s="179">
        <f t="shared" si="3"/>
        <v>5</v>
      </c>
      <c r="N10" s="180">
        <f t="shared" si="4"/>
        <v>-1.8500000000000003</v>
      </c>
      <c r="O10" s="177">
        <f t="shared" si="5"/>
        <v>-0.10000000000000009</v>
      </c>
      <c r="P10" s="178">
        <f t="shared" si="6"/>
        <v>-9.6332920290627636E-2</v>
      </c>
      <c r="Q10" s="106"/>
      <c r="R10" s="108"/>
      <c r="S10" s="108"/>
      <c r="T10" s="24"/>
      <c r="U10" s="24"/>
      <c r="V10" s="24"/>
      <c r="W10" s="24"/>
      <c r="Z10" s="24"/>
      <c r="AA10" s="24"/>
      <c r="AB10" s="24"/>
      <c r="AC10" s="24"/>
      <c r="AD10" s="24"/>
      <c r="AJ10" s="24"/>
      <c r="AK10" s="24"/>
      <c r="AL10" s="24"/>
      <c r="AM10" s="24"/>
    </row>
    <row r="11" spans="1:39">
      <c r="A11" s="112">
        <f t="shared" si="0"/>
        <v>7</v>
      </c>
      <c r="B11" s="166">
        <f t="shared" si="1"/>
        <v>0.1</v>
      </c>
      <c r="G11" s="23"/>
      <c r="H11" s="23"/>
      <c r="I11" s="176">
        <v>6</v>
      </c>
      <c r="J11" s="177">
        <f>H48</f>
        <v>1.8500000000000003</v>
      </c>
      <c r="K11" s="177">
        <f>J11-G$34*B$28</f>
        <v>0.10000000000000009</v>
      </c>
      <c r="L11" s="178">
        <f t="shared" si="2"/>
        <v>9.5615801777297879E-2</v>
      </c>
      <c r="M11" s="179">
        <f t="shared" si="3"/>
        <v>6</v>
      </c>
      <c r="N11" s="180">
        <f t="shared" si="4"/>
        <v>-1.8500000000000003</v>
      </c>
      <c r="O11" s="177">
        <f t="shared" si="5"/>
        <v>-0.10000000000000009</v>
      </c>
      <c r="P11" s="178">
        <f t="shared" si="6"/>
        <v>-9.5615801777297879E-2</v>
      </c>
      <c r="Q11" s="106"/>
      <c r="R11" s="108"/>
      <c r="S11" s="108"/>
      <c r="T11" s="24"/>
      <c r="U11" s="24"/>
      <c r="V11" s="24"/>
      <c r="W11" s="24"/>
      <c r="Z11" s="24"/>
      <c r="AA11" s="24"/>
      <c r="AB11" s="24"/>
      <c r="AC11" s="24"/>
      <c r="AD11" s="24"/>
      <c r="AJ11" s="24"/>
      <c r="AK11" s="24"/>
      <c r="AL11" s="24"/>
      <c r="AM11" s="24"/>
    </row>
    <row r="12" spans="1:39">
      <c r="A12" s="112">
        <f t="shared" si="0"/>
        <v>8</v>
      </c>
      <c r="B12" s="166">
        <f t="shared" si="1"/>
        <v>0.1</v>
      </c>
      <c r="G12" s="23"/>
      <c r="H12" s="23"/>
      <c r="I12" s="176">
        <v>7</v>
      </c>
      <c r="J12" s="177">
        <f>I48</f>
        <v>1.8500000000000003</v>
      </c>
      <c r="K12" s="177">
        <f>J12-H$34*B$28</f>
        <v>0.10000000000000009</v>
      </c>
      <c r="L12" s="178">
        <f t="shared" si="2"/>
        <v>9.4904021615183992E-2</v>
      </c>
      <c r="M12" s="179">
        <f t="shared" si="3"/>
        <v>7</v>
      </c>
      <c r="N12" s="180">
        <f t="shared" si="4"/>
        <v>-1.8500000000000003</v>
      </c>
      <c r="O12" s="177">
        <f t="shared" si="5"/>
        <v>-0.10000000000000009</v>
      </c>
      <c r="P12" s="178">
        <f t="shared" si="6"/>
        <v>-9.4904021615183992E-2</v>
      </c>
      <c r="Q12" s="106"/>
      <c r="R12" s="108"/>
      <c r="S12" s="108"/>
      <c r="T12" s="24"/>
      <c r="U12" s="24"/>
      <c r="V12" s="24"/>
      <c r="W12" s="24"/>
      <c r="Z12" s="24"/>
      <c r="AA12" s="24"/>
      <c r="AB12" s="24"/>
      <c r="AC12" s="24"/>
      <c r="AD12" s="24"/>
      <c r="AJ12" s="24"/>
      <c r="AK12" s="24"/>
      <c r="AL12" s="24"/>
      <c r="AM12" s="24"/>
    </row>
    <row r="13" spans="1:39">
      <c r="A13" s="112">
        <f t="shared" si="0"/>
        <v>9</v>
      </c>
      <c r="B13" s="166">
        <f t="shared" si="1"/>
        <v>0.1</v>
      </c>
      <c r="G13" s="23"/>
      <c r="H13" s="23"/>
      <c r="I13" s="176">
        <v>8</v>
      </c>
      <c r="J13" s="177">
        <f>J48</f>
        <v>1.8500000000000003</v>
      </c>
      <c r="K13" s="177">
        <f>J13-I$34*B$28</f>
        <v>0.10000000000000009</v>
      </c>
      <c r="L13" s="178">
        <f t="shared" si="2"/>
        <v>9.4197540064698743E-2</v>
      </c>
      <c r="M13" s="179">
        <f t="shared" si="3"/>
        <v>8</v>
      </c>
      <c r="N13" s="180">
        <f t="shared" si="4"/>
        <v>-1.8500000000000003</v>
      </c>
      <c r="O13" s="177">
        <f t="shared" si="5"/>
        <v>-0.10000000000000009</v>
      </c>
      <c r="P13" s="178">
        <f t="shared" si="6"/>
        <v>-9.4197540064698743E-2</v>
      </c>
      <c r="Q13" s="106"/>
      <c r="R13" s="108"/>
      <c r="S13" s="108"/>
      <c r="T13" s="24"/>
      <c r="U13" s="24"/>
      <c r="V13" s="24"/>
      <c r="W13" s="24"/>
      <c r="Z13" s="24"/>
      <c r="AA13" s="24"/>
      <c r="AB13" s="24"/>
      <c r="AC13" s="24"/>
      <c r="AD13" s="24"/>
      <c r="AJ13" s="24"/>
      <c r="AK13" s="24"/>
      <c r="AL13" s="24"/>
      <c r="AM13" s="24"/>
    </row>
    <row r="14" spans="1:39">
      <c r="A14" s="112">
        <f t="shared" si="0"/>
        <v>10</v>
      </c>
      <c r="B14" s="166">
        <f t="shared" si="1"/>
        <v>0.1</v>
      </c>
      <c r="G14" s="23"/>
      <c r="H14" s="23"/>
      <c r="I14" s="176">
        <v>9</v>
      </c>
      <c r="J14" s="177">
        <f>K48</f>
        <v>1.8500000000000003</v>
      </c>
      <c r="K14" s="177">
        <f>J14-J$34*B$28</f>
        <v>0.10000000000000009</v>
      </c>
      <c r="L14" s="178">
        <f t="shared" si="2"/>
        <v>9.3496317682083122E-2</v>
      </c>
      <c r="M14" s="179">
        <f t="shared" si="3"/>
        <v>9</v>
      </c>
      <c r="N14" s="180">
        <f t="shared" si="4"/>
        <v>-1.8500000000000003</v>
      </c>
      <c r="O14" s="177">
        <f t="shared" si="5"/>
        <v>-0.10000000000000009</v>
      </c>
      <c r="P14" s="178">
        <f t="shared" si="6"/>
        <v>-9.3496317682083122E-2</v>
      </c>
      <c r="Q14" s="106"/>
      <c r="R14" s="108"/>
      <c r="S14" s="108"/>
      <c r="T14" s="24"/>
      <c r="U14" s="24"/>
      <c r="V14" s="24"/>
      <c r="W14" s="24"/>
      <c r="Z14" s="24"/>
      <c r="AA14" s="24"/>
      <c r="AB14" s="24"/>
      <c r="AC14" s="24"/>
      <c r="AD14" s="24"/>
      <c r="AJ14" s="24"/>
      <c r="AK14" s="24"/>
      <c r="AL14" s="24"/>
      <c r="AM14" s="24"/>
    </row>
    <row r="15" spans="1:39">
      <c r="A15" s="112">
        <f t="shared" si="0"/>
        <v>11</v>
      </c>
      <c r="B15" s="166">
        <f t="shared" si="1"/>
        <v>0.1</v>
      </c>
      <c r="G15" s="23"/>
      <c r="H15" s="23"/>
      <c r="I15" s="176">
        <v>10</v>
      </c>
      <c r="J15" s="177">
        <f>L48</f>
        <v>1.8500000000000003</v>
      </c>
      <c r="K15" s="177">
        <f>J15-K$34*B$28</f>
        <v>0.10000000000000009</v>
      </c>
      <c r="L15" s="178">
        <f t="shared" si="2"/>
        <v>9.2800315317204077E-2</v>
      </c>
      <c r="M15" s="179">
        <f t="shared" si="3"/>
        <v>10</v>
      </c>
      <c r="N15" s="180">
        <f t="shared" si="4"/>
        <v>-1.8500000000000003</v>
      </c>
      <c r="O15" s="177">
        <f t="shared" si="5"/>
        <v>-0.10000000000000009</v>
      </c>
      <c r="P15" s="178">
        <f t="shared" si="6"/>
        <v>-9.2800315317204077E-2</v>
      </c>
      <c r="Q15" s="106"/>
      <c r="R15" s="108"/>
      <c r="S15" s="108"/>
      <c r="T15" s="24"/>
      <c r="U15" s="24"/>
      <c r="V15" s="24"/>
      <c r="W15" s="24"/>
      <c r="Z15" s="24"/>
      <c r="AA15" s="24"/>
      <c r="AB15" s="24"/>
      <c r="AC15" s="24"/>
      <c r="AD15" s="24"/>
      <c r="AJ15" s="24"/>
      <c r="AK15" s="24"/>
      <c r="AL15" s="24"/>
      <c r="AM15" s="24"/>
    </row>
    <row r="16" spans="1:39">
      <c r="A16" s="112">
        <f t="shared" si="0"/>
        <v>12</v>
      </c>
      <c r="B16" s="166">
        <f t="shared" si="1"/>
        <v>0.1</v>
      </c>
      <c r="G16" s="23"/>
      <c r="H16" s="23"/>
      <c r="I16" s="176">
        <v>11</v>
      </c>
      <c r="J16" s="177">
        <f>M48</f>
        <v>1.8500000000000003</v>
      </c>
      <c r="K16" s="177">
        <f>J16-L$34*B$28</f>
        <v>0.10000000000000009</v>
      </c>
      <c r="L16" s="178">
        <f t="shared" si="2"/>
        <v>9.2109494111368803E-2</v>
      </c>
      <c r="M16" s="179">
        <f t="shared" si="3"/>
        <v>11</v>
      </c>
      <c r="N16" s="180">
        <f t="shared" si="4"/>
        <v>-1.8500000000000003</v>
      </c>
      <c r="O16" s="177">
        <f t="shared" si="5"/>
        <v>-0.10000000000000009</v>
      </c>
      <c r="P16" s="178">
        <f t="shared" si="6"/>
        <v>-9.2109494111368803E-2</v>
      </c>
      <c r="Q16" s="106"/>
      <c r="R16" s="108"/>
      <c r="S16" s="108"/>
      <c r="T16" s="24"/>
      <c r="U16" s="24"/>
      <c r="V16" s="24"/>
      <c r="W16" s="24"/>
      <c r="Z16" s="24"/>
      <c r="AA16" s="24"/>
      <c r="AB16" s="24"/>
      <c r="AC16" s="24"/>
      <c r="AD16" s="24"/>
      <c r="AJ16" s="24"/>
      <c r="AK16" s="24"/>
      <c r="AL16" s="24"/>
      <c r="AM16" s="24"/>
    </row>
    <row r="17" spans="1:39" ht="16.2" thickBot="1">
      <c r="A17" s="112"/>
      <c r="B17" s="167"/>
      <c r="G17" s="23"/>
      <c r="H17" s="23"/>
      <c r="I17" s="181">
        <v>12</v>
      </c>
      <c r="J17" s="182">
        <f>N48</f>
        <v>1.8500000000000003</v>
      </c>
      <c r="K17" s="182">
        <f>J17-M$34*B$28</f>
        <v>0.10000000000000009</v>
      </c>
      <c r="L17" s="183">
        <f t="shared" si="2"/>
        <v>9.1423815495155131E-2</v>
      </c>
      <c r="M17" s="144">
        <f t="shared" si="3"/>
        <v>12</v>
      </c>
      <c r="N17" s="177">
        <f t="shared" si="4"/>
        <v>-1.8500000000000003</v>
      </c>
      <c r="O17" s="177">
        <f t="shared" si="5"/>
        <v>-0.10000000000000009</v>
      </c>
      <c r="P17" s="178">
        <f t="shared" si="6"/>
        <v>-9.1423815495155131E-2</v>
      </c>
      <c r="Q17" s="106"/>
      <c r="R17" s="108"/>
      <c r="S17" s="108"/>
      <c r="T17" s="24"/>
      <c r="U17" s="24"/>
      <c r="V17" s="24"/>
      <c r="W17" s="24"/>
      <c r="Z17" s="24"/>
      <c r="AA17" s="24"/>
      <c r="AB17" s="24"/>
      <c r="AC17" s="24"/>
      <c r="AD17" s="24"/>
      <c r="AJ17" s="24"/>
      <c r="AK17" s="24"/>
      <c r="AL17" s="24"/>
      <c r="AM17" s="24"/>
    </row>
    <row r="18" spans="1:39">
      <c r="A18" s="26" t="s">
        <v>131</v>
      </c>
      <c r="B18" s="164" t="s">
        <v>136</v>
      </c>
      <c r="C18" s="146" t="s">
        <v>138</v>
      </c>
      <c r="D18" s="27"/>
      <c r="E18" s="27"/>
      <c r="F18" s="93"/>
      <c r="G18" s="28"/>
      <c r="H18" s="29"/>
      <c r="I18" s="184" t="s">
        <v>143</v>
      </c>
      <c r="J18" s="105"/>
      <c r="K18" s="105"/>
      <c r="L18" s="105"/>
      <c r="M18" s="104" t="s">
        <v>143</v>
      </c>
      <c r="N18" s="105"/>
      <c r="O18" s="185"/>
      <c r="P18" s="117"/>
      <c r="Q18" s="106"/>
      <c r="R18" s="108"/>
      <c r="S18" s="108"/>
      <c r="T18" s="24"/>
      <c r="U18" s="24"/>
      <c r="V18" s="24"/>
      <c r="W18" s="24"/>
      <c r="Z18" s="24"/>
      <c r="AA18" s="24"/>
      <c r="AB18" s="24"/>
      <c r="AC18" s="24"/>
      <c r="AD18" s="24"/>
      <c r="AJ18" s="24"/>
      <c r="AK18" s="24"/>
      <c r="AL18" s="24"/>
      <c r="AM18" s="24"/>
    </row>
    <row r="19" spans="1:39">
      <c r="A19" s="114" t="s">
        <v>137</v>
      </c>
      <c r="B19" s="139">
        <f>B90</f>
        <v>1.1434912673126478</v>
      </c>
      <c r="C19" s="32"/>
      <c r="D19" s="32"/>
      <c r="E19" s="32"/>
      <c r="F19" s="32"/>
      <c r="G19" s="33"/>
      <c r="H19" s="36"/>
      <c r="I19" s="186" t="s">
        <v>121</v>
      </c>
      <c r="J19" s="187">
        <f>((-B37)-B29)*B28*(1-1/(1+B35)^12)/B35+B28-B28/(1+B35)^12</f>
        <v>1.1434912673126689</v>
      </c>
      <c r="K19" s="119"/>
      <c r="L19" s="119"/>
      <c r="M19" s="118" t="s">
        <v>122</v>
      </c>
      <c r="N19" s="140">
        <f>(B29+(B37))*B28*(1-1/(1+B35)^12)/B35-B28+B28/(1+B35)^12</f>
        <v>-1.1434912673126689</v>
      </c>
      <c r="O19" s="188"/>
      <c r="P19" s="189"/>
      <c r="Q19" s="106"/>
      <c r="R19" s="108"/>
      <c r="S19" s="108"/>
      <c r="T19" s="24"/>
      <c r="U19" s="24"/>
      <c r="V19" s="24"/>
      <c r="W19" s="24"/>
      <c r="Z19" s="24"/>
      <c r="AA19" s="24"/>
      <c r="AB19" s="24"/>
      <c r="AC19" s="24"/>
      <c r="AD19" s="24"/>
      <c r="AJ19" s="24"/>
      <c r="AK19" s="24"/>
      <c r="AL19" s="24"/>
      <c r="AM19" s="24"/>
    </row>
    <row r="20" spans="1:39">
      <c r="A20" s="114" t="s">
        <v>139</v>
      </c>
      <c r="B20" s="139">
        <f>L4</f>
        <v>1.1434912673126476</v>
      </c>
      <c r="C20" s="32"/>
      <c r="D20" s="32"/>
      <c r="E20" s="32"/>
      <c r="F20" s="32"/>
      <c r="G20" s="33"/>
      <c r="H20" s="36"/>
      <c r="I20" s="23"/>
      <c r="J20" s="24"/>
      <c r="O20" s="34"/>
      <c r="P20" s="106"/>
      <c r="Q20" s="106"/>
      <c r="R20" s="108"/>
      <c r="S20" s="108"/>
      <c r="T20" s="24"/>
      <c r="U20" s="24"/>
      <c r="V20" s="24"/>
      <c r="W20" s="24"/>
      <c r="Z20" s="24"/>
      <c r="AA20" s="24"/>
      <c r="AB20" s="24"/>
      <c r="AC20" s="24"/>
      <c r="AD20" s="24"/>
      <c r="AJ20" s="24"/>
      <c r="AK20" s="24"/>
      <c r="AL20" s="24"/>
      <c r="AM20" s="24"/>
    </row>
    <row r="21" spans="1:39">
      <c r="A21" s="114" t="s">
        <v>140</v>
      </c>
      <c r="B21" s="143">
        <f>((-B37)-B29)*B28*(1-1/(1+B35)^12)/B35+B28-B28/(1+B35)^12</f>
        <v>1.1434912673126689</v>
      </c>
      <c r="C21" s="32"/>
      <c r="D21" s="32"/>
      <c r="E21" s="32"/>
      <c r="F21" s="32"/>
      <c r="G21" s="33"/>
      <c r="H21" s="36"/>
      <c r="I21" s="23"/>
      <c r="J21" s="24"/>
      <c r="O21" s="34"/>
      <c r="P21" s="106"/>
      <c r="Q21" s="106"/>
      <c r="R21" s="108"/>
      <c r="S21" s="108"/>
      <c r="T21" s="24"/>
      <c r="U21" s="24"/>
      <c r="V21" s="24"/>
      <c r="W21" s="24"/>
      <c r="Z21" s="24"/>
      <c r="AA21" s="24"/>
      <c r="AB21" s="24"/>
      <c r="AC21" s="24"/>
      <c r="AD21" s="24"/>
      <c r="AJ21" s="24"/>
      <c r="AK21" s="24"/>
      <c r="AL21" s="24"/>
      <c r="AM21" s="24"/>
    </row>
    <row r="22" spans="1:39" ht="16.2" thickBot="1">
      <c r="A22" s="147" t="s">
        <v>144</v>
      </c>
      <c r="B22" s="198">
        <f>AVERAGE(C48:N48)</f>
        <v>1.8500000000000005</v>
      </c>
      <c r="C22" s="42"/>
      <c r="D22" s="42"/>
      <c r="E22" s="42"/>
      <c r="F22" s="42"/>
      <c r="G22" s="148"/>
      <c r="H22" s="149"/>
      <c r="I22" s="23"/>
      <c r="J22" s="24"/>
      <c r="O22" s="34"/>
      <c r="P22" s="106"/>
      <c r="Q22" s="106"/>
      <c r="R22" s="108"/>
      <c r="S22" s="108"/>
      <c r="T22" s="24"/>
      <c r="U22" s="24"/>
      <c r="V22" s="24"/>
      <c r="W22" s="24"/>
      <c r="Z22" s="24"/>
      <c r="AA22" s="24"/>
      <c r="AB22" s="24"/>
      <c r="AC22" s="24"/>
      <c r="AD22" s="24"/>
      <c r="AJ22" s="24"/>
      <c r="AK22" s="24"/>
      <c r="AL22" s="24"/>
      <c r="AM22" s="24"/>
    </row>
    <row r="23" spans="1:39">
      <c r="A23" s="25" t="s">
        <v>129</v>
      </c>
      <c r="B23" s="76"/>
      <c r="C23" s="92" t="s">
        <v>233</v>
      </c>
      <c r="D23" s="145"/>
      <c r="E23" s="24"/>
      <c r="F23" s="24"/>
      <c r="G23" s="24"/>
      <c r="I23" s="23"/>
      <c r="J23" s="24"/>
      <c r="O23" s="34"/>
      <c r="P23" s="106"/>
      <c r="Q23" s="106"/>
      <c r="R23" s="108"/>
      <c r="S23" s="108"/>
      <c r="T23" s="24"/>
      <c r="U23" s="24"/>
      <c r="V23" s="24"/>
      <c r="W23" s="24"/>
      <c r="Z23" s="24"/>
      <c r="AA23" s="24"/>
      <c r="AB23" s="24"/>
      <c r="AC23" s="24"/>
      <c r="AD23" s="24"/>
      <c r="AJ23" s="24"/>
      <c r="AK23" s="24"/>
      <c r="AL23" s="24"/>
      <c r="AM23" s="24"/>
    </row>
    <row r="24" spans="1:39">
      <c r="A24" s="31" t="s">
        <v>85</v>
      </c>
      <c r="B24" s="77">
        <f>1/4</f>
        <v>0.25</v>
      </c>
      <c r="D24" s="141"/>
      <c r="I24" s="23"/>
      <c r="J24" s="24"/>
      <c r="O24" s="34"/>
      <c r="P24" s="106"/>
      <c r="Q24" s="106"/>
      <c r="R24" s="108"/>
      <c r="S24" s="108"/>
      <c r="T24" s="24"/>
      <c r="U24" s="24"/>
      <c r="V24" s="24"/>
      <c r="W24" s="24"/>
      <c r="Z24" s="24"/>
      <c r="AA24" s="24"/>
      <c r="AB24" s="24"/>
      <c r="AC24" s="24"/>
      <c r="AD24" s="24"/>
      <c r="AJ24" s="24"/>
      <c r="AK24" s="24"/>
      <c r="AL24" s="24"/>
      <c r="AM24" s="24"/>
    </row>
    <row r="25" spans="1:39" ht="16.2" thickBot="1">
      <c r="A25" s="31" t="s">
        <v>76</v>
      </c>
      <c r="B25" s="150">
        <v>0.03</v>
      </c>
      <c r="D25" s="141"/>
      <c r="I25" s="23"/>
      <c r="J25" s="24"/>
      <c r="O25" s="34"/>
      <c r="P25" s="106"/>
      <c r="Q25" s="106"/>
      <c r="R25" s="108"/>
      <c r="S25" s="108"/>
      <c r="T25" s="24"/>
      <c r="U25" s="24"/>
      <c r="V25" s="24"/>
      <c r="W25" s="24"/>
      <c r="Z25" s="24"/>
      <c r="AA25" s="24"/>
      <c r="AB25" s="24"/>
      <c r="AC25" s="24"/>
      <c r="AD25" s="24"/>
      <c r="AJ25" s="24"/>
      <c r="AK25" s="24"/>
      <c r="AL25" s="24"/>
      <c r="AM25" s="24"/>
    </row>
    <row r="26" spans="1:39" ht="16.2" thickBot="1">
      <c r="A26" s="89" t="s">
        <v>102</v>
      </c>
      <c r="B26" s="150">
        <f>0.05</f>
        <v>0.05</v>
      </c>
      <c r="C26" s="200" t="s">
        <v>154</v>
      </c>
      <c r="D26" s="201"/>
      <c r="E26" s="202">
        <f>(AVERAGE(B5:B16)-B26)*B24</f>
        <v>1.2499999999999997E-2</v>
      </c>
      <c r="I26" s="23"/>
      <c r="J26" s="24"/>
      <c r="O26" s="34"/>
      <c r="P26" s="106"/>
      <c r="Q26" s="106"/>
      <c r="R26" s="108"/>
      <c r="S26" s="108"/>
      <c r="T26" s="24"/>
      <c r="U26" s="24"/>
      <c r="V26" s="24"/>
      <c r="W26" s="24"/>
      <c r="Z26" s="24"/>
      <c r="AA26" s="24"/>
      <c r="AB26" s="24"/>
      <c r="AC26" s="24"/>
      <c r="AD26" s="24"/>
      <c r="AJ26" s="24"/>
      <c r="AK26" s="24"/>
      <c r="AL26" s="24"/>
      <c r="AM26" s="24"/>
    </row>
    <row r="27" spans="1:39">
      <c r="A27" s="89" t="s">
        <v>103</v>
      </c>
      <c r="B27" s="151">
        <f>0.1</f>
        <v>0.1</v>
      </c>
      <c r="I27" s="23"/>
      <c r="J27" s="24"/>
      <c r="O27" s="34"/>
      <c r="P27" s="106"/>
      <c r="Q27" s="106"/>
      <c r="R27" s="108"/>
      <c r="S27" s="108"/>
      <c r="T27" s="24"/>
      <c r="U27" s="24"/>
      <c r="V27" s="24"/>
      <c r="W27" s="24"/>
      <c r="Z27" s="24"/>
      <c r="AA27" s="24"/>
      <c r="AB27" s="24"/>
      <c r="AC27" s="24"/>
      <c r="AD27" s="24"/>
      <c r="AJ27" s="24"/>
      <c r="AK27" s="24"/>
      <c r="AL27" s="24"/>
      <c r="AM27" s="24"/>
    </row>
    <row r="28" spans="1:39">
      <c r="A28" s="89" t="s">
        <v>91</v>
      </c>
      <c r="B28" s="152">
        <v>100</v>
      </c>
      <c r="I28" s="23"/>
      <c r="J28" s="24"/>
      <c r="O28" s="34"/>
      <c r="P28" s="106"/>
      <c r="Q28" s="106"/>
      <c r="R28" s="108"/>
      <c r="S28" s="108"/>
      <c r="T28" s="24"/>
      <c r="U28" s="24"/>
      <c r="V28" s="24"/>
      <c r="W28" s="24"/>
      <c r="Z28" s="24"/>
      <c r="AA28" s="24"/>
      <c r="AB28" s="24"/>
      <c r="AC28" s="24"/>
      <c r="AD28" s="24"/>
      <c r="AJ28" s="24"/>
      <c r="AK28" s="24"/>
      <c r="AL28" s="24"/>
      <c r="AM28" s="24"/>
    </row>
    <row r="29" spans="1:39" ht="16.2" thickBot="1">
      <c r="A29" s="153" t="s">
        <v>104</v>
      </c>
      <c r="B29" s="154">
        <f>-0.006</f>
        <v>-6.0000000000000001E-3</v>
      </c>
      <c r="C29" s="110" t="s">
        <v>146</v>
      </c>
      <c r="I29" s="23"/>
      <c r="O29" s="34"/>
      <c r="P29" s="34"/>
      <c r="Q29" s="34"/>
      <c r="R29" s="34"/>
      <c r="S29" s="34"/>
      <c r="T29" s="24"/>
      <c r="U29" s="24"/>
      <c r="V29" s="24"/>
      <c r="W29" s="24"/>
      <c r="Z29" s="24"/>
      <c r="AA29" s="24"/>
      <c r="AB29" s="24"/>
      <c r="AC29" s="24"/>
      <c r="AD29" s="24"/>
      <c r="AJ29" s="24"/>
      <c r="AK29" s="24"/>
      <c r="AL29" s="24"/>
      <c r="AM29" s="24"/>
    </row>
    <row r="30" spans="1:39">
      <c r="A30" s="43"/>
      <c r="B30" s="155"/>
      <c r="I30" s="23"/>
      <c r="O30" s="34"/>
      <c r="P30" s="34"/>
      <c r="Q30" s="34"/>
      <c r="R30" s="34"/>
      <c r="S30" s="34"/>
      <c r="T30" s="24"/>
      <c r="U30" s="24"/>
      <c r="V30" s="24"/>
      <c r="W30" s="24"/>
      <c r="Z30" s="24"/>
      <c r="AA30" s="24"/>
      <c r="AB30" s="24"/>
      <c r="AC30" s="24"/>
      <c r="AD30" s="24"/>
      <c r="AJ30" s="24"/>
      <c r="AK30" s="24"/>
      <c r="AL30" s="24"/>
      <c r="AM30" s="24"/>
    </row>
    <row r="31" spans="1:39">
      <c r="A31" s="91" t="s">
        <v>128</v>
      </c>
      <c r="B31" s="22">
        <v>0</v>
      </c>
      <c r="C31" s="22">
        <v>1</v>
      </c>
      <c r="D31" s="22">
        <v>2</v>
      </c>
      <c r="E31" s="22">
        <v>3</v>
      </c>
      <c r="F31" s="22">
        <v>4</v>
      </c>
      <c r="G31" s="22">
        <v>5</v>
      </c>
      <c r="H31" s="22">
        <v>6</v>
      </c>
      <c r="I31" s="24">
        <v>7</v>
      </c>
      <c r="J31" s="22">
        <v>8</v>
      </c>
      <c r="K31" s="22">
        <v>9</v>
      </c>
      <c r="L31" s="22">
        <v>10</v>
      </c>
      <c r="M31" s="22">
        <v>11</v>
      </c>
      <c r="N31" s="37"/>
      <c r="P31" s="22"/>
      <c r="T31" s="24"/>
      <c r="U31" s="24"/>
      <c r="V31" s="24"/>
      <c r="W31" s="24"/>
      <c r="Z31" s="24"/>
      <c r="AA31" s="24"/>
      <c r="AB31" s="24"/>
      <c r="AC31" s="24"/>
      <c r="AD31" s="24"/>
      <c r="AE31" s="37"/>
      <c r="AF31" s="37"/>
      <c r="AG31" s="37"/>
      <c r="AH31" s="37"/>
      <c r="AI31" s="37"/>
      <c r="AJ31" s="24"/>
      <c r="AK31" s="24"/>
      <c r="AL31" s="24"/>
      <c r="AM31" s="24"/>
    </row>
    <row r="32" spans="1:39">
      <c r="A32" s="89" t="s">
        <v>101</v>
      </c>
      <c r="B32" s="35">
        <f>B5</f>
        <v>0.1</v>
      </c>
      <c r="C32" s="111">
        <f>B6</f>
        <v>0.1</v>
      </c>
      <c r="D32" s="111">
        <f>B7</f>
        <v>0.1</v>
      </c>
      <c r="E32" s="111">
        <f>B8</f>
        <v>0.1</v>
      </c>
      <c r="F32" s="111">
        <f>B9</f>
        <v>0.1</v>
      </c>
      <c r="G32" s="111">
        <f>B10</f>
        <v>0.1</v>
      </c>
      <c r="H32" s="111">
        <f>B11</f>
        <v>0.1</v>
      </c>
      <c r="I32" s="111">
        <f>B12</f>
        <v>0.1</v>
      </c>
      <c r="J32" s="111">
        <f>B13</f>
        <v>0.1</v>
      </c>
      <c r="K32" s="111">
        <f>B14</f>
        <v>0.1</v>
      </c>
      <c r="L32" s="111">
        <f>B15</f>
        <v>0.1</v>
      </c>
      <c r="M32" s="111">
        <f>B16</f>
        <v>0.1</v>
      </c>
      <c r="N32" s="133"/>
      <c r="P32" s="22"/>
      <c r="T32" s="24"/>
      <c r="U32" s="24"/>
      <c r="V32" s="24"/>
      <c r="W32" s="24"/>
      <c r="Z32" s="24"/>
      <c r="AA32" s="24"/>
      <c r="AB32" s="24"/>
      <c r="AC32" s="24"/>
      <c r="AD32" s="24"/>
      <c r="AE32" s="37"/>
      <c r="AF32" s="37"/>
      <c r="AG32" s="37"/>
      <c r="AH32" s="37"/>
      <c r="AI32" s="37"/>
      <c r="AJ32" s="24"/>
      <c r="AK32" s="24"/>
      <c r="AL32" s="24"/>
      <c r="AM32" s="24"/>
    </row>
    <row r="33" spans="1:43" s="37" customFormat="1">
      <c r="A33" s="116" t="s">
        <v>132</v>
      </c>
      <c r="B33" s="32"/>
      <c r="C33" s="32"/>
      <c r="D33" s="32"/>
      <c r="E33" s="33"/>
      <c r="F33" s="33"/>
      <c r="G33" s="115"/>
      <c r="H33" s="115"/>
      <c r="I33" s="32"/>
      <c r="J33" s="115"/>
      <c r="K33" s="115"/>
      <c r="L33" s="115"/>
      <c r="M33" s="115"/>
      <c r="T33" s="24"/>
      <c r="U33" s="24"/>
      <c r="V33" s="24"/>
      <c r="W33" s="40"/>
      <c r="X33" s="24"/>
      <c r="Y33" s="24"/>
      <c r="Z33" s="24"/>
      <c r="AA33" s="24"/>
      <c r="AB33" s="24"/>
      <c r="AC33" s="72"/>
      <c r="AD33" s="75"/>
      <c r="AE33" s="75"/>
      <c r="AF33" s="75"/>
      <c r="AG33" s="75"/>
      <c r="AH33" s="75"/>
      <c r="AI33" s="75"/>
      <c r="AJ33" s="75"/>
      <c r="AK33" s="75"/>
      <c r="AL33" s="75"/>
      <c r="AM33" s="75"/>
      <c r="AN33" s="75"/>
      <c r="AO33" s="75"/>
      <c r="AP33" s="75"/>
    </row>
    <row r="34" spans="1:43" s="37" customFormat="1">
      <c r="A34" s="120" t="s">
        <v>98</v>
      </c>
      <c r="B34" s="33">
        <f t="shared" ref="B34:M34" si="7">B36-B35</f>
        <v>1.7500000000000002E-2</v>
      </c>
      <c r="C34" s="33">
        <f t="shared" si="7"/>
        <v>1.7500000000000002E-2</v>
      </c>
      <c r="D34" s="33">
        <f t="shared" si="7"/>
        <v>1.7500000000000002E-2</v>
      </c>
      <c r="E34" s="33">
        <f t="shared" si="7"/>
        <v>1.7500000000000002E-2</v>
      </c>
      <c r="F34" s="33">
        <f t="shared" si="7"/>
        <v>1.7500000000000002E-2</v>
      </c>
      <c r="G34" s="33">
        <f t="shared" si="7"/>
        <v>1.7500000000000002E-2</v>
      </c>
      <c r="H34" s="33">
        <f t="shared" si="7"/>
        <v>1.7500000000000002E-2</v>
      </c>
      <c r="I34" s="33">
        <f t="shared" si="7"/>
        <v>1.7500000000000002E-2</v>
      </c>
      <c r="J34" s="33">
        <f t="shared" si="7"/>
        <v>1.7500000000000002E-2</v>
      </c>
      <c r="K34" s="33">
        <f t="shared" si="7"/>
        <v>1.7500000000000002E-2</v>
      </c>
      <c r="L34" s="33">
        <f t="shared" si="7"/>
        <v>1.7500000000000002E-2</v>
      </c>
      <c r="M34" s="33">
        <f t="shared" si="7"/>
        <v>1.7500000000000002E-2</v>
      </c>
      <c r="N34" s="23"/>
      <c r="O34" s="24"/>
      <c r="P34" s="113"/>
      <c r="Q34" s="107"/>
      <c r="R34" s="109"/>
      <c r="S34" s="109"/>
      <c r="T34" s="24"/>
      <c r="U34" s="24"/>
      <c r="V34" s="24"/>
      <c r="W34" s="40"/>
      <c r="X34" s="24"/>
      <c r="Y34" s="24"/>
      <c r="Z34" s="24"/>
      <c r="AA34" s="24"/>
      <c r="AB34" s="24"/>
      <c r="AC34" s="72"/>
      <c r="AD34" s="75"/>
      <c r="AE34" s="75"/>
      <c r="AF34" s="75"/>
      <c r="AG34" s="75"/>
      <c r="AH34" s="75"/>
      <c r="AI34" s="75"/>
      <c r="AJ34" s="75"/>
      <c r="AK34" s="75"/>
      <c r="AL34" s="75"/>
      <c r="AM34" s="75"/>
      <c r="AN34" s="75"/>
      <c r="AO34" s="75"/>
      <c r="AP34" s="75"/>
    </row>
    <row r="35" spans="1:43" s="37" customFormat="1">
      <c r="A35" s="32" t="s">
        <v>77</v>
      </c>
      <c r="B35" s="33">
        <f t="shared" ref="B35:M35" si="8">$B25*$B24</f>
        <v>7.4999999999999997E-3</v>
      </c>
      <c r="C35" s="33">
        <f t="shared" si="8"/>
        <v>7.4999999999999997E-3</v>
      </c>
      <c r="D35" s="33">
        <f t="shared" si="8"/>
        <v>7.4999999999999997E-3</v>
      </c>
      <c r="E35" s="33">
        <f t="shared" si="8"/>
        <v>7.4999999999999997E-3</v>
      </c>
      <c r="F35" s="33">
        <f t="shared" si="8"/>
        <v>7.4999999999999997E-3</v>
      </c>
      <c r="G35" s="33">
        <f t="shared" si="8"/>
        <v>7.4999999999999997E-3</v>
      </c>
      <c r="H35" s="33">
        <f t="shared" si="8"/>
        <v>7.4999999999999997E-3</v>
      </c>
      <c r="I35" s="33">
        <f t="shared" si="8"/>
        <v>7.4999999999999997E-3</v>
      </c>
      <c r="J35" s="33">
        <f t="shared" si="8"/>
        <v>7.4999999999999997E-3</v>
      </c>
      <c r="K35" s="33">
        <f t="shared" si="8"/>
        <v>7.4999999999999997E-3</v>
      </c>
      <c r="L35" s="33">
        <f t="shared" si="8"/>
        <v>7.4999999999999997E-3</v>
      </c>
      <c r="M35" s="33">
        <f t="shared" si="8"/>
        <v>7.4999999999999997E-3</v>
      </c>
      <c r="N35" s="23"/>
      <c r="O35" s="24"/>
      <c r="P35" s="113"/>
      <c r="Q35" s="107"/>
      <c r="R35" s="109"/>
      <c r="S35" s="109"/>
      <c r="T35" s="24"/>
      <c r="U35" s="24"/>
      <c r="V35" s="24"/>
      <c r="W35" s="40"/>
      <c r="X35" s="24"/>
      <c r="Y35" s="24"/>
      <c r="Z35" s="24"/>
      <c r="AA35" s="24"/>
      <c r="AB35" s="24"/>
      <c r="AC35" s="128"/>
      <c r="AD35" s="129"/>
      <c r="AE35" s="129"/>
      <c r="AF35" s="129"/>
      <c r="AG35" s="129"/>
      <c r="AH35" s="129"/>
      <c r="AI35" s="129"/>
      <c r="AJ35" s="129"/>
      <c r="AK35" s="129"/>
      <c r="AL35" s="129"/>
      <c r="AM35" s="129"/>
      <c r="AN35" s="129"/>
      <c r="AO35" s="129"/>
      <c r="AP35" s="129"/>
      <c r="AQ35" s="24"/>
    </row>
    <row r="36" spans="1:43" s="37" customFormat="1">
      <c r="A36" s="32" t="s">
        <v>78</v>
      </c>
      <c r="B36" s="33">
        <f t="shared" ref="B36:M36" si="9">B32*$B24</f>
        <v>2.5000000000000001E-2</v>
      </c>
      <c r="C36" s="33">
        <f t="shared" si="9"/>
        <v>2.5000000000000001E-2</v>
      </c>
      <c r="D36" s="33">
        <f t="shared" si="9"/>
        <v>2.5000000000000001E-2</v>
      </c>
      <c r="E36" s="33">
        <f t="shared" si="9"/>
        <v>2.5000000000000001E-2</v>
      </c>
      <c r="F36" s="33">
        <f t="shared" si="9"/>
        <v>2.5000000000000001E-2</v>
      </c>
      <c r="G36" s="33">
        <f t="shared" si="9"/>
        <v>2.5000000000000001E-2</v>
      </c>
      <c r="H36" s="33">
        <f t="shared" si="9"/>
        <v>2.5000000000000001E-2</v>
      </c>
      <c r="I36" s="33">
        <f t="shared" si="9"/>
        <v>2.5000000000000001E-2</v>
      </c>
      <c r="J36" s="33">
        <f t="shared" si="9"/>
        <v>2.5000000000000001E-2</v>
      </c>
      <c r="K36" s="33">
        <f t="shared" si="9"/>
        <v>2.5000000000000001E-2</v>
      </c>
      <c r="L36" s="33">
        <f t="shared" si="9"/>
        <v>2.5000000000000001E-2</v>
      </c>
      <c r="M36" s="33">
        <f t="shared" si="9"/>
        <v>2.5000000000000001E-2</v>
      </c>
      <c r="N36" s="23"/>
      <c r="O36" s="24"/>
      <c r="P36" s="113"/>
      <c r="Q36" s="107"/>
      <c r="R36" s="109"/>
      <c r="S36" s="109"/>
      <c r="T36" s="24"/>
      <c r="U36" s="24"/>
      <c r="V36" s="24"/>
      <c r="W36" s="40"/>
      <c r="X36" s="24"/>
      <c r="Y36" s="24"/>
      <c r="Z36" s="24"/>
      <c r="AA36" s="24"/>
      <c r="AB36" s="24"/>
      <c r="AC36" s="128"/>
      <c r="AD36" s="129"/>
      <c r="AE36" s="129"/>
      <c r="AF36" s="129"/>
      <c r="AG36" s="129"/>
      <c r="AH36" s="129"/>
      <c r="AI36" s="129"/>
      <c r="AJ36" s="129"/>
      <c r="AK36" s="129"/>
      <c r="AL36" s="129"/>
      <c r="AM36" s="129"/>
      <c r="AN36" s="129"/>
      <c r="AO36" s="129"/>
      <c r="AP36" s="129"/>
      <c r="AQ36" s="24"/>
    </row>
    <row r="37" spans="1:43" s="37" customFormat="1">
      <c r="A37" s="32" t="s">
        <v>79</v>
      </c>
      <c r="B37" s="33">
        <f t="shared" ref="B37:M37" si="10">$B26*$B24</f>
        <v>1.2500000000000001E-2</v>
      </c>
      <c r="C37" s="33">
        <f t="shared" si="10"/>
        <v>1.2500000000000001E-2</v>
      </c>
      <c r="D37" s="33">
        <f t="shared" si="10"/>
        <v>1.2500000000000001E-2</v>
      </c>
      <c r="E37" s="33">
        <f t="shared" si="10"/>
        <v>1.2500000000000001E-2</v>
      </c>
      <c r="F37" s="33">
        <f t="shared" si="10"/>
        <v>1.2500000000000001E-2</v>
      </c>
      <c r="G37" s="33">
        <f t="shared" si="10"/>
        <v>1.2500000000000001E-2</v>
      </c>
      <c r="H37" s="33">
        <f t="shared" si="10"/>
        <v>1.2500000000000001E-2</v>
      </c>
      <c r="I37" s="33">
        <f t="shared" si="10"/>
        <v>1.2500000000000001E-2</v>
      </c>
      <c r="J37" s="33">
        <f t="shared" si="10"/>
        <v>1.2500000000000001E-2</v>
      </c>
      <c r="K37" s="33">
        <f t="shared" si="10"/>
        <v>1.2500000000000001E-2</v>
      </c>
      <c r="L37" s="33">
        <f t="shared" si="10"/>
        <v>1.2500000000000001E-2</v>
      </c>
      <c r="M37" s="33">
        <f t="shared" si="10"/>
        <v>1.2500000000000001E-2</v>
      </c>
      <c r="N37" s="23"/>
      <c r="O37" s="24"/>
      <c r="P37" s="113"/>
      <c r="Q37" s="107"/>
      <c r="R37" s="109"/>
      <c r="S37" s="109"/>
      <c r="T37" s="24"/>
      <c r="U37" s="24"/>
      <c r="V37" s="24"/>
      <c r="W37" s="40"/>
      <c r="X37" s="24"/>
      <c r="Y37" s="24"/>
      <c r="Z37" s="24"/>
      <c r="AA37" s="24"/>
      <c r="AB37" s="24"/>
      <c r="AC37" s="128"/>
      <c r="AD37" s="129"/>
      <c r="AE37" s="129"/>
      <c r="AF37" s="129"/>
      <c r="AG37" s="129"/>
      <c r="AH37" s="129"/>
      <c r="AI37" s="129"/>
      <c r="AJ37" s="129"/>
      <c r="AK37" s="129"/>
      <c r="AL37" s="129"/>
      <c r="AM37" s="129"/>
      <c r="AN37" s="129"/>
      <c r="AO37" s="129"/>
      <c r="AP37" s="129"/>
      <c r="AQ37" s="24"/>
    </row>
    <row r="38" spans="1:43" s="37" customFormat="1">
      <c r="A38" s="32" t="s">
        <v>81</v>
      </c>
      <c r="B38" s="33">
        <f t="shared" ref="B38:M38" si="11">$B27*SQRT($B24)</f>
        <v>0.05</v>
      </c>
      <c r="C38" s="33">
        <f t="shared" si="11"/>
        <v>0.05</v>
      </c>
      <c r="D38" s="33">
        <f t="shared" si="11"/>
        <v>0.05</v>
      </c>
      <c r="E38" s="33">
        <f t="shared" si="11"/>
        <v>0.05</v>
      </c>
      <c r="F38" s="33">
        <f t="shared" si="11"/>
        <v>0.05</v>
      </c>
      <c r="G38" s="33">
        <f t="shared" si="11"/>
        <v>0.05</v>
      </c>
      <c r="H38" s="33">
        <f t="shared" si="11"/>
        <v>0.05</v>
      </c>
      <c r="I38" s="33">
        <f t="shared" si="11"/>
        <v>0.05</v>
      </c>
      <c r="J38" s="33">
        <f t="shared" si="11"/>
        <v>0.05</v>
      </c>
      <c r="K38" s="33">
        <f t="shared" si="11"/>
        <v>0.05</v>
      </c>
      <c r="L38" s="33">
        <f t="shared" si="11"/>
        <v>0.05</v>
      </c>
      <c r="M38" s="33">
        <f t="shared" si="11"/>
        <v>0.05</v>
      </c>
      <c r="N38" s="23"/>
      <c r="O38" s="24"/>
      <c r="P38" s="113"/>
      <c r="Q38" s="107"/>
      <c r="R38" s="109"/>
      <c r="S38" s="109"/>
      <c r="T38" s="24"/>
      <c r="U38" s="24"/>
      <c r="V38" s="24"/>
      <c r="W38" s="40"/>
      <c r="X38" s="24"/>
      <c r="Y38" s="24"/>
      <c r="Z38" s="24"/>
      <c r="AA38" s="24"/>
      <c r="AB38" s="24"/>
      <c r="AC38" s="34"/>
      <c r="AD38" s="130"/>
      <c r="AE38" s="131"/>
      <c r="AF38" s="131"/>
      <c r="AG38" s="131"/>
      <c r="AH38" s="131"/>
      <c r="AI38" s="131"/>
      <c r="AJ38" s="131"/>
      <c r="AK38" s="131"/>
      <c r="AL38" s="131"/>
      <c r="AM38" s="131"/>
      <c r="AN38" s="131"/>
      <c r="AO38" s="131"/>
      <c r="AP38" s="131"/>
      <c r="AQ38" s="24"/>
    </row>
    <row r="39" spans="1:43" s="37" customFormat="1">
      <c r="A39" s="32" t="s">
        <v>80</v>
      </c>
      <c r="B39" s="33">
        <f t="shared" ref="B39:M39" si="12">B36-B37</f>
        <v>1.2500000000000001E-2</v>
      </c>
      <c r="C39" s="33">
        <f t="shared" si="12"/>
        <v>1.2500000000000001E-2</v>
      </c>
      <c r="D39" s="33">
        <f t="shared" si="12"/>
        <v>1.2500000000000001E-2</v>
      </c>
      <c r="E39" s="33">
        <f t="shared" si="12"/>
        <v>1.2500000000000001E-2</v>
      </c>
      <c r="F39" s="33">
        <f t="shared" si="12"/>
        <v>1.2500000000000001E-2</v>
      </c>
      <c r="G39" s="33">
        <f t="shared" si="12"/>
        <v>1.2500000000000001E-2</v>
      </c>
      <c r="H39" s="33">
        <f t="shared" si="12"/>
        <v>1.2500000000000001E-2</v>
      </c>
      <c r="I39" s="33">
        <f t="shared" si="12"/>
        <v>1.2500000000000001E-2</v>
      </c>
      <c r="J39" s="33">
        <f t="shared" si="12"/>
        <v>1.2500000000000001E-2</v>
      </c>
      <c r="K39" s="33">
        <f t="shared" si="12"/>
        <v>1.2500000000000001E-2</v>
      </c>
      <c r="L39" s="33">
        <f t="shared" si="12"/>
        <v>1.2500000000000001E-2</v>
      </c>
      <c r="M39" s="33">
        <f t="shared" si="12"/>
        <v>1.2500000000000001E-2</v>
      </c>
      <c r="N39" s="23"/>
      <c r="O39" s="24"/>
      <c r="P39" s="113"/>
      <c r="Q39" s="107"/>
      <c r="R39" s="109"/>
      <c r="S39" s="109"/>
      <c r="T39" s="24"/>
      <c r="U39" s="24"/>
      <c r="V39" s="24"/>
      <c r="W39" s="40"/>
      <c r="X39" s="24"/>
      <c r="Y39" s="24"/>
      <c r="Z39" s="24"/>
      <c r="AA39" s="24"/>
      <c r="AB39" s="24"/>
      <c r="AC39" s="34"/>
      <c r="AD39" s="131"/>
      <c r="AE39" s="131"/>
      <c r="AF39" s="131"/>
      <c r="AG39" s="131"/>
      <c r="AH39" s="131"/>
      <c r="AI39" s="131"/>
      <c r="AJ39" s="131"/>
      <c r="AK39" s="131"/>
      <c r="AL39" s="131"/>
      <c r="AM39" s="131"/>
      <c r="AN39" s="131"/>
      <c r="AO39" s="131"/>
      <c r="AP39" s="132"/>
      <c r="AQ39" s="24"/>
    </row>
    <row r="40" spans="1:43" s="37" customFormat="1">
      <c r="A40" s="32" t="s">
        <v>82</v>
      </c>
      <c r="B40" s="39">
        <f t="shared" ref="B40:M40" si="13">((1+B36)-1/(1+B38))/((1+B38)-1/(1+B38))</f>
        <v>0.74390243902438913</v>
      </c>
      <c r="C40" s="39">
        <f t="shared" si="13"/>
        <v>0.74390243902438913</v>
      </c>
      <c r="D40" s="39">
        <f t="shared" si="13"/>
        <v>0.74390243902438913</v>
      </c>
      <c r="E40" s="39">
        <f t="shared" si="13"/>
        <v>0.74390243902438913</v>
      </c>
      <c r="F40" s="39">
        <f t="shared" si="13"/>
        <v>0.74390243902438913</v>
      </c>
      <c r="G40" s="39">
        <f t="shared" si="13"/>
        <v>0.74390243902438913</v>
      </c>
      <c r="H40" s="39">
        <f t="shared" si="13"/>
        <v>0.74390243902438913</v>
      </c>
      <c r="I40" s="39">
        <f t="shared" si="13"/>
        <v>0.74390243902438913</v>
      </c>
      <c r="J40" s="39">
        <f t="shared" si="13"/>
        <v>0.74390243902438913</v>
      </c>
      <c r="K40" s="39">
        <f t="shared" si="13"/>
        <v>0.74390243902438913</v>
      </c>
      <c r="L40" s="39">
        <f t="shared" si="13"/>
        <v>0.74390243902438913</v>
      </c>
      <c r="M40" s="39">
        <f t="shared" si="13"/>
        <v>0.74390243902438913</v>
      </c>
      <c r="N40" s="38"/>
      <c r="O40" s="24"/>
      <c r="P40" s="113"/>
      <c r="Q40" s="107"/>
      <c r="R40" s="109"/>
      <c r="S40" s="109"/>
      <c r="T40" s="24"/>
      <c r="U40" s="24"/>
      <c r="V40" s="24"/>
      <c r="W40" s="40"/>
      <c r="X40" s="24"/>
      <c r="Y40" s="24"/>
      <c r="Z40" s="24"/>
      <c r="AA40" s="24"/>
      <c r="AB40" s="24"/>
      <c r="AC40" s="128"/>
      <c r="AD40" s="131"/>
      <c r="AE40" s="131"/>
      <c r="AF40" s="131"/>
      <c r="AG40" s="131"/>
      <c r="AH40" s="131"/>
      <c r="AI40" s="131"/>
      <c r="AJ40" s="131"/>
      <c r="AK40" s="131"/>
      <c r="AL40" s="131"/>
      <c r="AM40" s="131"/>
      <c r="AN40" s="131"/>
      <c r="AO40" s="131"/>
      <c r="AP40" s="131"/>
      <c r="AQ40" s="24"/>
    </row>
    <row r="41" spans="1:43" s="37" customFormat="1">
      <c r="A41" s="122" t="s">
        <v>83</v>
      </c>
      <c r="B41" s="41">
        <f t="shared" ref="B41:M41" si="14">(1+B38)</f>
        <v>1.05</v>
      </c>
      <c r="C41" s="41">
        <f t="shared" si="14"/>
        <v>1.05</v>
      </c>
      <c r="D41" s="41">
        <f t="shared" si="14"/>
        <v>1.05</v>
      </c>
      <c r="E41" s="41">
        <f t="shared" si="14"/>
        <v>1.05</v>
      </c>
      <c r="F41" s="41">
        <f t="shared" si="14"/>
        <v>1.05</v>
      </c>
      <c r="G41" s="41">
        <f t="shared" si="14"/>
        <v>1.05</v>
      </c>
      <c r="H41" s="41">
        <f t="shared" si="14"/>
        <v>1.05</v>
      </c>
      <c r="I41" s="41">
        <f t="shared" si="14"/>
        <v>1.05</v>
      </c>
      <c r="J41" s="41">
        <f t="shared" si="14"/>
        <v>1.05</v>
      </c>
      <c r="K41" s="41">
        <f t="shared" si="14"/>
        <v>1.05</v>
      </c>
      <c r="L41" s="41">
        <f t="shared" si="14"/>
        <v>1.05</v>
      </c>
      <c r="M41" s="41">
        <f t="shared" si="14"/>
        <v>1.05</v>
      </c>
      <c r="N41" s="134"/>
      <c r="O41" s="24"/>
      <c r="P41" s="113"/>
      <c r="Q41" s="107"/>
      <c r="R41" s="109"/>
      <c r="S41" s="109"/>
      <c r="T41" s="24"/>
      <c r="U41" s="24"/>
      <c r="V41" s="24"/>
      <c r="W41" s="40"/>
      <c r="X41" s="24"/>
      <c r="Y41" s="24"/>
      <c r="Z41" s="24"/>
      <c r="AA41" s="24"/>
      <c r="AB41" s="24"/>
      <c r="AC41" s="128"/>
      <c r="AD41" s="129"/>
      <c r="AE41" s="129"/>
      <c r="AF41" s="129"/>
      <c r="AG41" s="129"/>
      <c r="AH41" s="129"/>
      <c r="AI41" s="129"/>
      <c r="AJ41" s="129"/>
      <c r="AK41" s="129"/>
      <c r="AL41" s="129"/>
      <c r="AM41" s="129"/>
      <c r="AN41" s="129"/>
      <c r="AO41" s="129"/>
      <c r="AP41" s="129"/>
      <c r="AQ41" s="24"/>
    </row>
    <row r="42" spans="1:43" s="37" customFormat="1">
      <c r="A42" s="122" t="s">
        <v>84</v>
      </c>
      <c r="B42" s="41">
        <f t="shared" ref="B42:M42" si="15">1/B41</f>
        <v>0.95238095238095233</v>
      </c>
      <c r="C42" s="41">
        <f t="shared" si="15"/>
        <v>0.95238095238095233</v>
      </c>
      <c r="D42" s="41">
        <f t="shared" si="15"/>
        <v>0.95238095238095233</v>
      </c>
      <c r="E42" s="41">
        <f t="shared" si="15"/>
        <v>0.95238095238095233</v>
      </c>
      <c r="F42" s="41">
        <f t="shared" si="15"/>
        <v>0.95238095238095233</v>
      </c>
      <c r="G42" s="41">
        <f t="shared" si="15"/>
        <v>0.95238095238095233</v>
      </c>
      <c r="H42" s="41">
        <f t="shared" si="15"/>
        <v>0.95238095238095233</v>
      </c>
      <c r="I42" s="41">
        <f t="shared" si="15"/>
        <v>0.95238095238095233</v>
      </c>
      <c r="J42" s="41">
        <f t="shared" si="15"/>
        <v>0.95238095238095233</v>
      </c>
      <c r="K42" s="41">
        <f t="shared" si="15"/>
        <v>0.95238095238095233</v>
      </c>
      <c r="L42" s="41">
        <f t="shared" si="15"/>
        <v>0.95238095238095233</v>
      </c>
      <c r="M42" s="41">
        <f t="shared" si="15"/>
        <v>0.95238095238095233</v>
      </c>
      <c r="N42" s="134"/>
      <c r="O42" s="24"/>
      <c r="P42" s="113"/>
      <c r="Q42" s="107"/>
      <c r="R42" s="109"/>
      <c r="S42" s="109"/>
      <c r="T42" s="24"/>
      <c r="U42" s="24"/>
      <c r="V42" s="24"/>
      <c r="W42" s="40"/>
      <c r="X42" s="24"/>
      <c r="Y42" s="24"/>
      <c r="Z42" s="24"/>
      <c r="AA42" s="24"/>
      <c r="AB42" s="24"/>
      <c r="AC42" s="128"/>
      <c r="AD42" s="129"/>
      <c r="AE42" s="129"/>
      <c r="AF42" s="129"/>
      <c r="AG42" s="129"/>
      <c r="AH42" s="129"/>
      <c r="AI42" s="129"/>
      <c r="AJ42" s="129"/>
      <c r="AK42" s="129"/>
      <c r="AL42" s="129"/>
      <c r="AM42" s="129"/>
      <c r="AN42" s="129"/>
      <c r="AO42" s="129"/>
      <c r="AP42" s="129"/>
      <c r="AQ42" s="24"/>
    </row>
    <row r="43" spans="1:43" s="37" customFormat="1">
      <c r="A43" s="123" t="s">
        <v>89</v>
      </c>
      <c r="B43" s="125">
        <f t="shared" ref="B43:M43" si="16">(1+B38)/(1+B37)-1</f>
        <v>3.7037037037037202E-2</v>
      </c>
      <c r="C43" s="125">
        <f t="shared" si="16"/>
        <v>3.7037037037037202E-2</v>
      </c>
      <c r="D43" s="125">
        <f t="shared" si="16"/>
        <v>3.7037037037037202E-2</v>
      </c>
      <c r="E43" s="125">
        <f t="shared" si="16"/>
        <v>3.7037037037037202E-2</v>
      </c>
      <c r="F43" s="125">
        <f t="shared" si="16"/>
        <v>3.7037037037037202E-2</v>
      </c>
      <c r="G43" s="125">
        <f t="shared" si="16"/>
        <v>3.7037037037037202E-2</v>
      </c>
      <c r="H43" s="125">
        <f t="shared" si="16"/>
        <v>3.7037037037037202E-2</v>
      </c>
      <c r="I43" s="125">
        <f t="shared" si="16"/>
        <v>3.7037037037037202E-2</v>
      </c>
      <c r="J43" s="125">
        <f t="shared" si="16"/>
        <v>3.7037037037037202E-2</v>
      </c>
      <c r="K43" s="125">
        <f t="shared" si="16"/>
        <v>3.7037037037037202E-2</v>
      </c>
      <c r="L43" s="125">
        <f t="shared" si="16"/>
        <v>3.7037037037037202E-2</v>
      </c>
      <c r="M43" s="125">
        <f t="shared" si="16"/>
        <v>3.7037037037037202E-2</v>
      </c>
      <c r="N43" s="135"/>
      <c r="O43" s="24"/>
      <c r="P43" s="113"/>
      <c r="Q43" s="107"/>
      <c r="R43" s="109"/>
      <c r="S43" s="109"/>
      <c r="T43" s="24"/>
      <c r="U43" s="24"/>
      <c r="V43" s="24"/>
      <c r="W43" s="40"/>
      <c r="X43" s="24"/>
      <c r="Y43" s="24"/>
      <c r="Z43" s="24"/>
      <c r="AA43" s="24"/>
      <c r="AB43" s="24"/>
      <c r="AC43" s="128"/>
      <c r="AD43" s="129"/>
      <c r="AE43" s="129"/>
      <c r="AF43" s="129"/>
      <c r="AG43" s="129"/>
      <c r="AH43" s="129"/>
      <c r="AI43" s="129"/>
      <c r="AJ43" s="129"/>
      <c r="AK43" s="129"/>
      <c r="AL43" s="129"/>
      <c r="AM43" s="129"/>
      <c r="AN43" s="129"/>
      <c r="AO43" s="129"/>
      <c r="AP43" s="129"/>
      <c r="AQ43" s="24"/>
    </row>
    <row r="44" spans="1:43" s="37" customFormat="1">
      <c r="A44" s="124" t="s">
        <v>90</v>
      </c>
      <c r="B44" s="125">
        <f t="shared" ref="B44:M44" si="17">1/(1+B38)/(1+B37)-1</f>
        <v>-5.9376837154614948E-2</v>
      </c>
      <c r="C44" s="125">
        <f t="shared" si="17"/>
        <v>-5.9376837154614948E-2</v>
      </c>
      <c r="D44" s="125">
        <f t="shared" si="17"/>
        <v>-5.9376837154614948E-2</v>
      </c>
      <c r="E44" s="125">
        <f t="shared" si="17"/>
        <v>-5.9376837154614948E-2</v>
      </c>
      <c r="F44" s="125">
        <f t="shared" si="17"/>
        <v>-5.9376837154614948E-2</v>
      </c>
      <c r="G44" s="125">
        <f t="shared" si="17"/>
        <v>-5.9376837154614948E-2</v>
      </c>
      <c r="H44" s="125">
        <f t="shared" si="17"/>
        <v>-5.9376837154614948E-2</v>
      </c>
      <c r="I44" s="125">
        <f t="shared" si="17"/>
        <v>-5.9376837154614948E-2</v>
      </c>
      <c r="J44" s="125">
        <f t="shared" si="17"/>
        <v>-5.9376837154614948E-2</v>
      </c>
      <c r="K44" s="125">
        <f t="shared" si="17"/>
        <v>-5.9376837154614948E-2</v>
      </c>
      <c r="L44" s="125">
        <f t="shared" si="17"/>
        <v>-5.9376837154614948E-2</v>
      </c>
      <c r="M44" s="125">
        <f t="shared" si="17"/>
        <v>-5.9376837154614948E-2</v>
      </c>
      <c r="N44" s="135"/>
      <c r="O44" s="24"/>
      <c r="P44" s="113"/>
      <c r="Q44" s="107"/>
      <c r="R44" s="109"/>
      <c r="S44" s="109"/>
      <c r="T44" s="24"/>
      <c r="U44" s="24"/>
      <c r="V44" s="24"/>
      <c r="W44" s="40"/>
      <c r="X44" s="24"/>
      <c r="Y44" s="24"/>
      <c r="Z44" s="24"/>
      <c r="AA44" s="24"/>
      <c r="AB44" s="24"/>
      <c r="AC44" s="128"/>
      <c r="AD44" s="129"/>
      <c r="AE44" s="129"/>
      <c r="AF44" s="129"/>
      <c r="AG44" s="129"/>
      <c r="AH44" s="129"/>
      <c r="AI44" s="129"/>
      <c r="AJ44" s="129"/>
      <c r="AK44" s="129"/>
      <c r="AL44" s="129"/>
      <c r="AM44" s="129"/>
      <c r="AN44" s="129"/>
      <c r="AO44" s="129"/>
      <c r="AP44" s="129"/>
      <c r="AQ44" s="24"/>
    </row>
    <row r="45" spans="1:43" s="37" customFormat="1">
      <c r="A45" s="94" t="s">
        <v>99</v>
      </c>
      <c r="B45" s="126">
        <f t="shared" ref="B45:M45" si="18">(B43-$B29)*$B28</f>
        <v>4.3037037037037198</v>
      </c>
      <c r="C45" s="126">
        <f t="shared" si="18"/>
        <v>4.3037037037037198</v>
      </c>
      <c r="D45" s="126">
        <f t="shared" si="18"/>
        <v>4.3037037037037198</v>
      </c>
      <c r="E45" s="126">
        <f t="shared" si="18"/>
        <v>4.3037037037037198</v>
      </c>
      <c r="F45" s="126">
        <f t="shared" si="18"/>
        <v>4.3037037037037198</v>
      </c>
      <c r="G45" s="126">
        <f t="shared" si="18"/>
        <v>4.3037037037037198</v>
      </c>
      <c r="H45" s="126">
        <f t="shared" si="18"/>
        <v>4.3037037037037198</v>
      </c>
      <c r="I45" s="126">
        <f t="shared" si="18"/>
        <v>4.3037037037037198</v>
      </c>
      <c r="J45" s="126">
        <f t="shared" si="18"/>
        <v>4.3037037037037198</v>
      </c>
      <c r="K45" s="126">
        <f t="shared" si="18"/>
        <v>4.3037037037037198</v>
      </c>
      <c r="L45" s="126">
        <f t="shared" si="18"/>
        <v>4.3037037037037198</v>
      </c>
      <c r="M45" s="126">
        <f t="shared" si="18"/>
        <v>4.3037037037037198</v>
      </c>
      <c r="N45" s="136"/>
      <c r="T45" s="24"/>
      <c r="U45" s="24"/>
      <c r="V45" s="24"/>
      <c r="W45" s="40"/>
      <c r="X45" s="24"/>
      <c r="Y45" s="24"/>
      <c r="Z45" s="24"/>
      <c r="AA45" s="24"/>
      <c r="AB45" s="24"/>
      <c r="AC45" s="128"/>
      <c r="AD45" s="129"/>
      <c r="AE45" s="129"/>
      <c r="AF45" s="129"/>
      <c r="AG45" s="129"/>
      <c r="AH45" s="129"/>
      <c r="AI45" s="129"/>
      <c r="AJ45" s="129"/>
      <c r="AK45" s="129"/>
      <c r="AL45" s="129"/>
      <c r="AM45" s="129"/>
      <c r="AN45" s="129"/>
      <c r="AO45" s="129"/>
      <c r="AP45" s="129"/>
      <c r="AQ45" s="24"/>
    </row>
    <row r="46" spans="1:43" s="37" customFormat="1">
      <c r="A46" s="121" t="s">
        <v>100</v>
      </c>
      <c r="B46" s="127">
        <f t="shared" ref="B46:M46" si="19">(B44-$B29)*$B28</f>
        <v>-5.3376837154614947</v>
      </c>
      <c r="C46" s="127">
        <f t="shared" si="19"/>
        <v>-5.3376837154614947</v>
      </c>
      <c r="D46" s="127">
        <f t="shared" si="19"/>
        <v>-5.3376837154614947</v>
      </c>
      <c r="E46" s="127">
        <f t="shared" si="19"/>
        <v>-5.3376837154614947</v>
      </c>
      <c r="F46" s="127">
        <f t="shared" si="19"/>
        <v>-5.3376837154614947</v>
      </c>
      <c r="G46" s="127">
        <f t="shared" si="19"/>
        <v>-5.3376837154614947</v>
      </c>
      <c r="H46" s="127">
        <f t="shared" si="19"/>
        <v>-5.3376837154614947</v>
      </c>
      <c r="I46" s="127">
        <f t="shared" si="19"/>
        <v>-5.3376837154614947</v>
      </c>
      <c r="J46" s="127">
        <f t="shared" si="19"/>
        <v>-5.3376837154614947</v>
      </c>
      <c r="K46" s="127">
        <f t="shared" si="19"/>
        <v>-5.3376837154614947</v>
      </c>
      <c r="L46" s="127">
        <f t="shared" si="19"/>
        <v>-5.3376837154614947</v>
      </c>
      <c r="M46" s="127">
        <f t="shared" si="19"/>
        <v>-5.3376837154614947</v>
      </c>
      <c r="N46" s="137"/>
      <c r="P46" s="24"/>
      <c r="Q46" s="24"/>
      <c r="R46" s="24"/>
      <c r="S46" s="24"/>
      <c r="T46" s="24"/>
      <c r="U46" s="24"/>
      <c r="V46" s="24"/>
      <c r="W46" s="40"/>
      <c r="X46" s="24"/>
      <c r="Y46" s="24"/>
      <c r="Z46" s="24"/>
      <c r="AA46" s="24"/>
      <c r="AB46" s="24"/>
      <c r="AC46" s="128"/>
      <c r="AD46" s="129"/>
      <c r="AE46" s="129"/>
      <c r="AF46" s="129"/>
      <c r="AG46" s="129"/>
      <c r="AH46" s="129"/>
      <c r="AI46" s="129"/>
      <c r="AJ46" s="129"/>
      <c r="AK46" s="129"/>
      <c r="AL46" s="129"/>
      <c r="AM46" s="129"/>
      <c r="AN46" s="129"/>
      <c r="AO46" s="129"/>
      <c r="AP46" s="129"/>
      <c r="AQ46" s="24"/>
    </row>
    <row r="47" spans="1:43">
      <c r="A47" s="60" t="s">
        <v>128</v>
      </c>
      <c r="B47" s="44">
        <v>0</v>
      </c>
      <c r="C47" s="44">
        <v>1</v>
      </c>
      <c r="D47" s="44">
        <v>2</v>
      </c>
      <c r="E47" s="44">
        <v>3</v>
      </c>
      <c r="F47" s="44">
        <v>4</v>
      </c>
      <c r="G47" s="44">
        <v>5</v>
      </c>
      <c r="H47" s="44">
        <v>6</v>
      </c>
      <c r="I47" s="44">
        <v>7</v>
      </c>
      <c r="J47" s="44">
        <v>8</v>
      </c>
      <c r="K47" s="44">
        <v>9</v>
      </c>
      <c r="L47" s="44">
        <v>10</v>
      </c>
      <c r="M47" s="44">
        <v>11</v>
      </c>
      <c r="N47" s="44">
        <v>12</v>
      </c>
      <c r="O47" s="44"/>
      <c r="Q47" s="24"/>
      <c r="W47" s="34"/>
      <c r="X47" s="34"/>
      <c r="Y47" s="34"/>
      <c r="Z47" s="34"/>
      <c r="AA47" s="34"/>
      <c r="AB47" s="34"/>
      <c r="AC47" s="128"/>
      <c r="AD47" s="129"/>
      <c r="AE47" s="129"/>
      <c r="AF47" s="129"/>
      <c r="AG47" s="129"/>
      <c r="AH47" s="129"/>
      <c r="AI47" s="129"/>
      <c r="AJ47" s="129"/>
      <c r="AK47" s="129"/>
      <c r="AL47" s="129"/>
      <c r="AM47" s="129"/>
      <c r="AN47" s="129"/>
      <c r="AO47" s="129"/>
      <c r="AP47" s="129"/>
      <c r="AQ47" s="34"/>
    </row>
    <row r="48" spans="1:43">
      <c r="B48" s="45" t="s">
        <v>97</v>
      </c>
      <c r="C48" s="73">
        <f t="shared" ref="C48:N48" si="20">(B39-$B29)*$B28</f>
        <v>1.8500000000000003</v>
      </c>
      <c r="D48" s="73">
        <f t="shared" si="20"/>
        <v>1.8500000000000003</v>
      </c>
      <c r="E48" s="73">
        <f t="shared" si="20"/>
        <v>1.8500000000000003</v>
      </c>
      <c r="F48" s="73">
        <f t="shared" si="20"/>
        <v>1.8500000000000003</v>
      </c>
      <c r="G48" s="73">
        <f t="shared" si="20"/>
        <v>1.8500000000000003</v>
      </c>
      <c r="H48" s="73">
        <f t="shared" si="20"/>
        <v>1.8500000000000003</v>
      </c>
      <c r="I48" s="73">
        <f t="shared" si="20"/>
        <v>1.8500000000000003</v>
      </c>
      <c r="J48" s="73">
        <f t="shared" si="20"/>
        <v>1.8500000000000003</v>
      </c>
      <c r="K48" s="73">
        <f t="shared" si="20"/>
        <v>1.8500000000000003</v>
      </c>
      <c r="L48" s="73">
        <f t="shared" si="20"/>
        <v>1.8500000000000003</v>
      </c>
      <c r="M48" s="73">
        <f t="shared" si="20"/>
        <v>1.8500000000000003</v>
      </c>
      <c r="N48" s="73">
        <f t="shared" si="20"/>
        <v>1.8500000000000003</v>
      </c>
      <c r="O48" s="47"/>
      <c r="Q48" s="24"/>
      <c r="W48" s="34"/>
      <c r="X48" s="34"/>
      <c r="Y48" s="34"/>
      <c r="Z48" s="34"/>
      <c r="AA48" s="34"/>
      <c r="AB48" s="34"/>
      <c r="AC48" s="128"/>
      <c r="AD48" s="129"/>
      <c r="AE48" s="129"/>
      <c r="AF48" s="129"/>
      <c r="AG48" s="129"/>
      <c r="AH48" s="129"/>
      <c r="AI48" s="129"/>
      <c r="AJ48" s="129"/>
      <c r="AK48" s="129"/>
      <c r="AL48" s="129"/>
      <c r="AM48" s="129"/>
      <c r="AN48" s="129"/>
      <c r="AO48" s="129"/>
      <c r="AP48" s="129"/>
      <c r="AQ48" s="34"/>
    </row>
    <row r="49" spans="1:53">
      <c r="A49" s="90" t="s">
        <v>92</v>
      </c>
      <c r="B49" s="48"/>
      <c r="C49" s="49"/>
      <c r="D49" s="49"/>
      <c r="E49" s="49"/>
      <c r="F49" s="49"/>
      <c r="G49" s="49"/>
      <c r="H49" s="49"/>
      <c r="I49" s="49"/>
      <c r="J49" s="49"/>
      <c r="K49" s="49"/>
      <c r="L49" s="49"/>
      <c r="M49" s="49"/>
      <c r="N49" s="50"/>
      <c r="O49" s="47"/>
      <c r="Q49" s="24"/>
      <c r="W49" s="24"/>
      <c r="X49" s="24"/>
      <c r="Y49" s="24"/>
      <c r="Z49" s="24"/>
      <c r="AA49" s="156"/>
      <c r="AB49" s="157"/>
      <c r="AC49" s="158"/>
      <c r="AD49" s="159"/>
      <c r="AE49" s="159"/>
      <c r="AF49" s="159"/>
      <c r="AG49" s="159"/>
      <c r="AH49" s="159"/>
      <c r="AI49" s="159"/>
      <c r="AJ49" s="159"/>
      <c r="AK49" s="159"/>
      <c r="AL49" s="159"/>
      <c r="AM49" s="159"/>
      <c r="AN49" s="159"/>
      <c r="AO49" s="159"/>
      <c r="AP49" s="159"/>
      <c r="AQ49" s="24"/>
      <c r="AR49" s="24"/>
      <c r="AS49" s="24"/>
      <c r="AT49" s="24"/>
      <c r="AU49" s="24"/>
      <c r="AV49" s="24"/>
      <c r="AW49" s="24"/>
      <c r="AX49" s="24"/>
      <c r="AY49" s="24"/>
      <c r="AZ49" s="24"/>
      <c r="BA49" s="24"/>
    </row>
    <row r="50" spans="1:53">
      <c r="A50" s="51"/>
      <c r="B50" s="52" t="s">
        <v>93</v>
      </c>
      <c r="C50" s="53"/>
      <c r="D50" s="53"/>
      <c r="E50" s="53"/>
      <c r="F50" s="53"/>
      <c r="G50" s="53"/>
      <c r="H50" s="53"/>
      <c r="I50" s="53"/>
      <c r="J50" s="53"/>
      <c r="K50" s="53"/>
      <c r="L50" s="53"/>
      <c r="M50" s="53"/>
      <c r="N50" s="54"/>
      <c r="O50" s="47"/>
      <c r="Q50" s="24"/>
      <c r="W50" s="24"/>
      <c r="X50" s="30"/>
      <c r="Y50" s="160"/>
      <c r="Z50" s="23"/>
      <c r="AA50" s="156"/>
      <c r="AB50" s="157"/>
      <c r="AC50" s="158"/>
      <c r="AD50" s="159"/>
      <c r="AE50" s="159"/>
      <c r="AF50" s="159"/>
      <c r="AG50" s="159"/>
      <c r="AH50" s="159"/>
      <c r="AI50" s="159"/>
      <c r="AJ50" s="159"/>
      <c r="AK50" s="159"/>
      <c r="AL50" s="159"/>
      <c r="AM50" s="159"/>
      <c r="AN50" s="159"/>
      <c r="AO50" s="159"/>
      <c r="AP50" s="159"/>
      <c r="AQ50" s="24"/>
      <c r="AR50" s="24"/>
      <c r="AS50" s="24"/>
      <c r="AT50" s="24"/>
      <c r="AU50" s="24"/>
      <c r="AV50" s="24"/>
      <c r="AW50" s="24"/>
      <c r="AX50" s="24"/>
      <c r="AY50" s="24"/>
      <c r="AZ50" s="24"/>
      <c r="BA50" s="24"/>
    </row>
    <row r="51" spans="1:53" s="60" customFormat="1">
      <c r="A51" s="55" t="s">
        <v>86</v>
      </c>
      <c r="B51" s="56">
        <f t="shared" ref="B51:M51" si="21">B47</f>
        <v>0</v>
      </c>
      <c r="C51" s="56">
        <f t="shared" si="21"/>
        <v>1</v>
      </c>
      <c r="D51" s="56">
        <f t="shared" si="21"/>
        <v>2</v>
      </c>
      <c r="E51" s="56">
        <f t="shared" si="21"/>
        <v>3</v>
      </c>
      <c r="F51" s="56">
        <f t="shared" si="21"/>
        <v>4</v>
      </c>
      <c r="G51" s="56">
        <f t="shared" si="21"/>
        <v>5</v>
      </c>
      <c r="H51" s="56">
        <f t="shared" si="21"/>
        <v>6</v>
      </c>
      <c r="I51" s="56">
        <f t="shared" si="21"/>
        <v>7</v>
      </c>
      <c r="J51" s="56">
        <f t="shared" si="21"/>
        <v>8</v>
      </c>
      <c r="K51" s="56">
        <f t="shared" si="21"/>
        <v>9</v>
      </c>
      <c r="L51" s="56">
        <f t="shared" si="21"/>
        <v>10</v>
      </c>
      <c r="M51" s="56">
        <f t="shared" si="21"/>
        <v>11</v>
      </c>
      <c r="N51" s="57" t="s">
        <v>87</v>
      </c>
      <c r="O51" s="58"/>
      <c r="P51" s="59"/>
      <c r="Q51" s="59"/>
      <c r="W51" s="34"/>
      <c r="X51" s="34"/>
      <c r="Y51" s="24"/>
      <c r="Z51" s="24"/>
      <c r="AA51" s="156"/>
      <c r="AB51" s="157"/>
      <c r="AC51" s="158"/>
      <c r="AD51" s="159"/>
      <c r="AE51" s="159"/>
      <c r="AF51" s="159"/>
      <c r="AG51" s="159"/>
      <c r="AH51" s="159"/>
      <c r="AI51" s="159"/>
      <c r="AJ51" s="159"/>
      <c r="AK51" s="159"/>
      <c r="AL51" s="159"/>
      <c r="AM51" s="159"/>
      <c r="AN51" s="159"/>
      <c r="AO51" s="159"/>
      <c r="AP51" s="159"/>
      <c r="AQ51" s="59"/>
      <c r="AR51" s="59"/>
      <c r="AS51" s="59"/>
      <c r="AT51" s="59"/>
      <c r="AU51" s="59"/>
      <c r="AV51" s="59"/>
      <c r="AW51" s="59"/>
      <c r="AX51" s="59"/>
      <c r="AY51" s="59"/>
      <c r="AZ51" s="59"/>
      <c r="BA51" s="59"/>
    </row>
    <row r="52" spans="1:53">
      <c r="A52" s="61" t="s">
        <v>88</v>
      </c>
      <c r="B52" s="32"/>
      <c r="C52" s="52"/>
      <c r="D52" s="52"/>
      <c r="E52" s="52"/>
      <c r="F52" s="52"/>
      <c r="G52" s="52"/>
      <c r="H52" s="52"/>
      <c r="I52" s="52"/>
      <c r="J52" s="52"/>
      <c r="K52" s="52"/>
      <c r="L52" s="52"/>
      <c r="M52" s="52"/>
      <c r="N52" s="62"/>
      <c r="O52" s="44"/>
      <c r="Q52" s="23"/>
      <c r="W52" s="34"/>
      <c r="X52" s="34"/>
      <c r="Y52" s="24"/>
      <c r="Z52" s="24"/>
      <c r="AA52" s="156"/>
      <c r="AB52" s="157"/>
      <c r="AC52" s="158"/>
      <c r="AD52" s="159"/>
      <c r="AE52" s="159"/>
      <c r="AF52" s="159"/>
      <c r="AG52" s="159"/>
      <c r="AH52" s="159"/>
      <c r="AI52" s="159"/>
      <c r="AJ52" s="159"/>
      <c r="AK52" s="159"/>
      <c r="AL52" s="159"/>
      <c r="AM52" s="159"/>
      <c r="AN52" s="159"/>
      <c r="AO52" s="159"/>
      <c r="AP52" s="159"/>
      <c r="AQ52" s="24"/>
      <c r="AR52" s="24"/>
      <c r="AS52" s="24"/>
      <c r="AT52" s="24"/>
      <c r="AU52" s="24"/>
      <c r="AV52" s="24"/>
      <c r="AW52" s="24"/>
      <c r="AX52" s="24"/>
      <c r="AY52" s="24"/>
      <c r="AZ52" s="24"/>
      <c r="BA52" s="24"/>
    </row>
    <row r="53" spans="1:53">
      <c r="A53" s="61">
        <v>0</v>
      </c>
      <c r="B53" s="63">
        <f>B28</f>
        <v>100</v>
      </c>
      <c r="C53" s="63">
        <f t="shared" ref="C53:N53" si="22">(1+B$38)/((1+B$36)/(1+B$39))*B53</f>
        <v>103.71951219512195</v>
      </c>
      <c r="D53" s="63">
        <f t="shared" si="22"/>
        <v>107.5773720999405</v>
      </c>
      <c r="E53" s="63">
        <f t="shared" si="22"/>
        <v>111.57872557438951</v>
      </c>
      <c r="F53" s="63">
        <f t="shared" si="22"/>
        <v>115.72890987929057</v>
      </c>
      <c r="G53" s="63">
        <f t="shared" si="22"/>
        <v>120.03346079553246</v>
      </c>
      <c r="H53" s="63">
        <f t="shared" si="22"/>
        <v>124.49812000804921</v>
      </c>
      <c r="I53" s="63">
        <f t="shared" si="22"/>
        <v>129.12884276444615</v>
      </c>
      <c r="J53" s="63">
        <f t="shared" si="22"/>
        <v>133.93180581848955</v>
      </c>
      <c r="K53" s="63">
        <f t="shared" si="22"/>
        <v>138.9134156690553</v>
      </c>
      <c r="L53" s="63">
        <f t="shared" si="22"/>
        <v>144.08031710552623</v>
      </c>
      <c r="M53" s="63">
        <f t="shared" si="22"/>
        <v>149.43940207103665</v>
      </c>
      <c r="N53" s="63">
        <f t="shared" si="22"/>
        <v>154.99781885538619</v>
      </c>
      <c r="O53" s="65"/>
      <c r="P53" s="66"/>
      <c r="W53" s="34"/>
      <c r="X53" s="34"/>
      <c r="Y53" s="24"/>
      <c r="Z53" s="24"/>
      <c r="AA53" s="156"/>
      <c r="AB53" s="157"/>
      <c r="AC53" s="158"/>
      <c r="AD53" s="159"/>
      <c r="AE53" s="159"/>
      <c r="AF53" s="159"/>
      <c r="AG53" s="159"/>
      <c r="AH53" s="159"/>
      <c r="AI53" s="159"/>
      <c r="AJ53" s="159"/>
      <c r="AK53" s="159"/>
      <c r="AL53" s="159"/>
      <c r="AM53" s="159"/>
      <c r="AN53" s="159"/>
      <c r="AO53" s="159"/>
      <c r="AP53" s="159"/>
      <c r="AQ53" s="24"/>
      <c r="AR53" s="24"/>
      <c r="AS53" s="24"/>
      <c r="AT53" s="24"/>
      <c r="AU53" s="24"/>
      <c r="AV53" s="24"/>
      <c r="AW53" s="24"/>
      <c r="AX53" s="24"/>
      <c r="AY53" s="24"/>
      <c r="AZ53" s="24"/>
      <c r="BA53" s="24"/>
    </row>
    <row r="54" spans="1:53">
      <c r="A54" s="61">
        <f t="shared" ref="A54:A65" si="23">1+A53</f>
        <v>1</v>
      </c>
      <c r="B54" s="63"/>
      <c r="C54" s="63">
        <f t="shared" ref="C54:N54" si="24">1/(1+B$38)/((1+B$36)/(1+B$39))*B53</f>
        <v>94.076655052264798</v>
      </c>
      <c r="D54" s="63">
        <f t="shared" si="24"/>
        <v>97.575847709696603</v>
      </c>
      <c r="E54" s="63">
        <f t="shared" si="24"/>
        <v>101.20519326475238</v>
      </c>
      <c r="F54" s="63">
        <f t="shared" si="24"/>
        <v>104.96953277033158</v>
      </c>
      <c r="G54" s="63">
        <f t="shared" si="24"/>
        <v>108.87388734288659</v>
      </c>
      <c r="H54" s="63">
        <f t="shared" si="24"/>
        <v>112.92346485990858</v>
      </c>
      <c r="I54" s="63">
        <f t="shared" si="24"/>
        <v>117.12366690652712</v>
      </c>
      <c r="J54" s="63">
        <f t="shared" si="24"/>
        <v>121.48009598048939</v>
      </c>
      <c r="K54" s="63">
        <f t="shared" si="24"/>
        <v>125.99856296512954</v>
      </c>
      <c r="L54" s="63">
        <f t="shared" si="24"/>
        <v>130.68509488029591</v>
      </c>
      <c r="M54" s="63">
        <f t="shared" si="24"/>
        <v>135.5459429215752</v>
      </c>
      <c r="N54" s="63">
        <f t="shared" si="24"/>
        <v>140.58759079853621</v>
      </c>
      <c r="O54" s="65"/>
      <c r="P54" s="66"/>
      <c r="W54" s="34"/>
      <c r="X54" s="34"/>
      <c r="Y54" s="24"/>
      <c r="Z54" s="24"/>
      <c r="AA54" s="156"/>
      <c r="AB54" s="157"/>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row>
    <row r="55" spans="1:53">
      <c r="A55" s="61">
        <f t="shared" si="23"/>
        <v>2</v>
      </c>
      <c r="B55" s="63"/>
      <c r="C55" s="63"/>
      <c r="D55" s="63">
        <f t="shared" ref="D55:N55" si="25">1/(1+C$38)/((1+C$36)/(1+C$39))*C54</f>
        <v>88.5041702582282</v>
      </c>
      <c r="E55" s="63">
        <f t="shared" si="25"/>
        <v>91.796093664174492</v>
      </c>
      <c r="F55" s="63">
        <f t="shared" si="25"/>
        <v>95.210460562659023</v>
      </c>
      <c r="G55" s="63">
        <f t="shared" si="25"/>
        <v>98.751825254318902</v>
      </c>
      <c r="H55" s="63">
        <f t="shared" si="25"/>
        <v>102.42491143755881</v>
      </c>
      <c r="I55" s="63">
        <f t="shared" si="25"/>
        <v>106.23461850932165</v>
      </c>
      <c r="J55" s="63">
        <f t="shared" si="25"/>
        <v>110.18602810021714</v>
      </c>
      <c r="K55" s="63">
        <f t="shared" si="25"/>
        <v>114.2844108527252</v>
      </c>
      <c r="L55" s="63">
        <f t="shared" si="25"/>
        <v>118.53523345151558</v>
      </c>
      <c r="M55" s="63">
        <f t="shared" si="25"/>
        <v>122.94416591526095</v>
      </c>
      <c r="N55" s="63">
        <f t="shared" si="25"/>
        <v>127.51708915967005</v>
      </c>
      <c r="O55" s="65"/>
      <c r="P55" s="66"/>
      <c r="W55" s="34"/>
      <c r="X55" s="34"/>
      <c r="Y55" s="24"/>
      <c r="Z55" s="24"/>
      <c r="AA55" s="156"/>
      <c r="AB55" s="157"/>
      <c r="AC55" s="24"/>
      <c r="AD55" s="38"/>
      <c r="AE55" s="38"/>
      <c r="AF55" s="38"/>
      <c r="AG55" s="38"/>
      <c r="AH55" s="38"/>
      <c r="AI55" s="38"/>
      <c r="AJ55" s="38"/>
      <c r="AK55" s="38"/>
      <c r="AL55" s="38"/>
      <c r="AM55" s="38"/>
      <c r="AN55" s="38"/>
      <c r="AO55" s="38"/>
      <c r="AP55" s="38"/>
      <c r="AQ55" s="24"/>
      <c r="AR55" s="24"/>
      <c r="AS55" s="24"/>
      <c r="AT55" s="24"/>
      <c r="AU55" s="24"/>
      <c r="AV55" s="24"/>
      <c r="AW55" s="24"/>
      <c r="AX55" s="24"/>
      <c r="AY55" s="24"/>
      <c r="AZ55" s="24"/>
      <c r="BA55" s="24"/>
    </row>
    <row r="56" spans="1:53">
      <c r="A56" s="61">
        <f t="shared" si="23"/>
        <v>3</v>
      </c>
      <c r="B56" s="63"/>
      <c r="C56" s="63"/>
      <c r="D56" s="63"/>
      <c r="E56" s="63">
        <f t="shared" ref="E56:N56" si="26">1/(1+D$38)/((1+D$36)/(1+D$39))*D55</f>
        <v>83.261762960702484</v>
      </c>
      <c r="F56" s="63">
        <f t="shared" si="26"/>
        <v>86.358694387899348</v>
      </c>
      <c r="G56" s="63">
        <f t="shared" si="26"/>
        <v>89.570816557205347</v>
      </c>
      <c r="H56" s="63">
        <f t="shared" si="26"/>
        <v>92.90241400232091</v>
      </c>
      <c r="I56" s="63">
        <f t="shared" si="26"/>
        <v>96.357930620699918</v>
      </c>
      <c r="J56" s="63">
        <f t="shared" si="26"/>
        <v>99.941975601103977</v>
      </c>
      <c r="K56" s="63">
        <f t="shared" si="26"/>
        <v>103.65932957163284</v>
      </c>
      <c r="L56" s="63">
        <f t="shared" si="26"/>
        <v>107.51495097643136</v>
      </c>
      <c r="M56" s="63">
        <f t="shared" si="26"/>
        <v>111.51398268957911</v>
      </c>
      <c r="N56" s="63">
        <f t="shared" si="26"/>
        <v>115.66175887498416</v>
      </c>
      <c r="O56" s="65"/>
      <c r="P56" s="66"/>
      <c r="W56" s="34"/>
      <c r="X56" s="34"/>
      <c r="Y56" s="24"/>
      <c r="Z56" s="24"/>
      <c r="AA56" s="156"/>
      <c r="AB56" s="157"/>
      <c r="AC56" s="24"/>
      <c r="AD56" s="38"/>
      <c r="AE56" s="38"/>
      <c r="AF56" s="38"/>
      <c r="AG56" s="38"/>
      <c r="AH56" s="38"/>
      <c r="AI56" s="38"/>
      <c r="AJ56" s="38"/>
      <c r="AK56" s="38"/>
      <c r="AL56" s="38"/>
      <c r="AM56" s="38"/>
      <c r="AN56" s="38"/>
      <c r="AO56" s="38"/>
      <c r="AP56" s="38"/>
      <c r="AQ56" s="24"/>
      <c r="AR56" s="24"/>
      <c r="AS56" s="24"/>
      <c r="AT56" s="24"/>
      <c r="AU56" s="24"/>
      <c r="AV56" s="24"/>
      <c r="AW56" s="24"/>
      <c r="AX56" s="24"/>
      <c r="AY56" s="24"/>
      <c r="AZ56" s="24"/>
      <c r="BA56" s="24"/>
    </row>
    <row r="57" spans="1:53">
      <c r="A57" s="61">
        <f t="shared" si="23"/>
        <v>4</v>
      </c>
      <c r="B57" s="52"/>
      <c r="C57" s="52"/>
      <c r="D57" s="63"/>
      <c r="E57" s="63"/>
      <c r="F57" s="63">
        <f t="shared" ref="F57:N57" si="27">1/(1+E$38)/((1+E$36)/(1+E$39))*E56</f>
        <v>78.329881530974461</v>
      </c>
      <c r="G57" s="63">
        <f t="shared" si="27"/>
        <v>81.243371026943635</v>
      </c>
      <c r="H57" s="63">
        <f t="shared" si="27"/>
        <v>84.265228120018961</v>
      </c>
      <c r="I57" s="63">
        <f t="shared" si="27"/>
        <v>87.39948355619039</v>
      </c>
      <c r="J57" s="63">
        <f t="shared" si="27"/>
        <v>90.650318005536505</v>
      </c>
      <c r="K57" s="63">
        <f t="shared" si="27"/>
        <v>94.022067638669242</v>
      </c>
      <c r="L57" s="63">
        <f t="shared" si="27"/>
        <v>97.519229910595342</v>
      </c>
      <c r="M57" s="63">
        <f t="shared" si="27"/>
        <v>101.14646955970895</v>
      </c>
      <c r="N57" s="63">
        <f t="shared" si="27"/>
        <v>104.90862482991763</v>
      </c>
      <c r="O57" s="65"/>
      <c r="P57" s="66"/>
      <c r="W57" s="34"/>
      <c r="X57" s="34"/>
      <c r="Y57" s="24"/>
      <c r="Z57" s="24"/>
      <c r="AA57" s="156"/>
      <c r="AB57" s="157"/>
      <c r="AC57" s="24"/>
      <c r="AD57" s="38"/>
      <c r="AE57" s="38"/>
      <c r="AF57" s="38"/>
      <c r="AG57" s="38"/>
      <c r="AH57" s="38"/>
      <c r="AI57" s="38"/>
      <c r="AJ57" s="38"/>
      <c r="AK57" s="38"/>
      <c r="AL57" s="38"/>
      <c r="AM57" s="38"/>
      <c r="AN57" s="38"/>
      <c r="AO57" s="38"/>
      <c r="AP57" s="38"/>
      <c r="AQ57" s="24"/>
      <c r="AR57" s="24"/>
      <c r="AS57" s="24"/>
      <c r="AT57" s="24"/>
      <c r="AU57" s="24"/>
      <c r="AV57" s="24"/>
      <c r="AW57" s="24"/>
      <c r="AX57" s="24"/>
      <c r="AY57" s="24"/>
      <c r="AZ57" s="24"/>
      <c r="BA57" s="24"/>
    </row>
    <row r="58" spans="1:53">
      <c r="A58" s="61">
        <f t="shared" si="23"/>
        <v>5</v>
      </c>
      <c r="B58" s="63"/>
      <c r="C58" s="63"/>
      <c r="D58" s="63"/>
      <c r="E58" s="63"/>
      <c r="F58" s="63"/>
      <c r="G58" s="63">
        <f t="shared" ref="G58:N58" si="28">1/(1+F$38)/((1+F$36)/(1+F$39))*F57</f>
        <v>73.690132450742524</v>
      </c>
      <c r="H58" s="63">
        <f t="shared" si="28"/>
        <v>76.431045913849402</v>
      </c>
      <c r="I58" s="63">
        <f t="shared" si="28"/>
        <v>79.273907987474274</v>
      </c>
      <c r="J58" s="63">
        <f t="shared" si="28"/>
        <v>82.222510662618134</v>
      </c>
      <c r="K58" s="63">
        <f t="shared" si="28"/>
        <v>85.280786973849672</v>
      </c>
      <c r="L58" s="63">
        <f t="shared" si="28"/>
        <v>88.452816245437958</v>
      </c>
      <c r="M58" s="63">
        <f t="shared" si="28"/>
        <v>91.742829532615815</v>
      </c>
      <c r="N58" s="63">
        <f t="shared" si="28"/>
        <v>95.155215265231405</v>
      </c>
      <c r="O58" s="65"/>
      <c r="P58" s="66"/>
      <c r="W58" s="34"/>
      <c r="X58" s="34"/>
      <c r="Y58" s="24"/>
      <c r="Z58" s="24"/>
      <c r="AA58" s="156"/>
      <c r="AB58" s="157"/>
      <c r="AC58" s="24"/>
      <c r="AD58" s="38"/>
      <c r="AE58" s="38"/>
      <c r="AF58" s="38"/>
      <c r="AG58" s="38"/>
      <c r="AH58" s="38"/>
      <c r="AI58" s="38"/>
      <c r="AJ58" s="38"/>
      <c r="AK58" s="38"/>
      <c r="AL58" s="38"/>
      <c r="AM58" s="38"/>
      <c r="AN58" s="38"/>
      <c r="AO58" s="38"/>
      <c r="AP58" s="38"/>
      <c r="AQ58" s="24"/>
      <c r="AR58" s="24"/>
      <c r="AS58" s="24"/>
      <c r="AT58" s="24"/>
      <c r="AU58" s="24"/>
      <c r="AV58" s="24"/>
      <c r="AW58" s="24"/>
      <c r="AX58" s="24"/>
      <c r="AY58" s="24"/>
      <c r="AZ58" s="24"/>
      <c r="BA58" s="24"/>
    </row>
    <row r="59" spans="1:53">
      <c r="A59" s="61">
        <f t="shared" si="23"/>
        <v>6</v>
      </c>
      <c r="B59" s="63"/>
      <c r="C59" s="67"/>
      <c r="D59" s="63"/>
      <c r="E59" s="63"/>
      <c r="F59" s="63"/>
      <c r="G59" s="63"/>
      <c r="H59" s="63">
        <f t="shared" ref="H59:N59" si="29">1/(1+G$38)/((1+G$36)/(1+G$39))*G58</f>
        <v>69.325211713242098</v>
      </c>
      <c r="I59" s="63">
        <f t="shared" si="29"/>
        <v>71.903771417210237</v>
      </c>
      <c r="J59" s="63">
        <f t="shared" si="29"/>
        <v>74.578240963825962</v>
      </c>
      <c r="K59" s="63">
        <f t="shared" si="29"/>
        <v>77.352187731382912</v>
      </c>
      <c r="L59" s="63">
        <f t="shared" si="29"/>
        <v>80.229311787245337</v>
      </c>
      <c r="M59" s="63">
        <f t="shared" si="29"/>
        <v>83.213450823234311</v>
      </c>
      <c r="N59" s="63">
        <f t="shared" si="29"/>
        <v>86.308585274586306</v>
      </c>
      <c r="O59" s="65"/>
      <c r="P59" s="66"/>
      <c r="W59" s="34"/>
      <c r="X59" s="34"/>
      <c r="Y59" s="24"/>
      <c r="Z59" s="24"/>
      <c r="AA59" s="156"/>
      <c r="AB59" s="157"/>
      <c r="AC59" s="24"/>
      <c r="AD59" s="38"/>
      <c r="AE59" s="38"/>
      <c r="AF59" s="38"/>
      <c r="AG59" s="38"/>
      <c r="AH59" s="38"/>
      <c r="AI59" s="38"/>
      <c r="AJ59" s="38"/>
      <c r="AK59" s="38"/>
      <c r="AL59" s="38"/>
      <c r="AM59" s="38"/>
      <c r="AN59" s="38"/>
      <c r="AO59" s="38"/>
      <c r="AP59" s="38"/>
      <c r="AQ59" s="24"/>
      <c r="AR59" s="24"/>
      <c r="AS59" s="24"/>
      <c r="AT59" s="24"/>
      <c r="AU59" s="24"/>
      <c r="AV59" s="24"/>
      <c r="AW59" s="24"/>
      <c r="AX59" s="24"/>
      <c r="AY59" s="24"/>
      <c r="AZ59" s="24"/>
      <c r="BA59" s="24"/>
    </row>
    <row r="60" spans="1:53">
      <c r="A60" s="61">
        <f t="shared" si="23"/>
        <v>7</v>
      </c>
      <c r="B60" s="63"/>
      <c r="C60" s="63"/>
      <c r="D60" s="63"/>
      <c r="E60" s="63"/>
      <c r="F60" s="63"/>
      <c r="G60" s="63"/>
      <c r="H60" s="63"/>
      <c r="I60" s="63">
        <f t="shared" ref="I60:N60" si="30">1/(1+H$38)/((1+H$36)/(1+H$39))*H59</f>
        <v>65.218840287719047</v>
      </c>
      <c r="J60" s="63">
        <f t="shared" si="30"/>
        <v>67.644663005737854</v>
      </c>
      <c r="K60" s="63">
        <f t="shared" si="30"/>
        <v>70.160714495585395</v>
      </c>
      <c r="L60" s="63">
        <f t="shared" si="30"/>
        <v>72.77035082743339</v>
      </c>
      <c r="M60" s="63">
        <f t="shared" si="30"/>
        <v>75.477052900892815</v>
      </c>
      <c r="N60" s="63">
        <f t="shared" si="30"/>
        <v>78.284431088060145</v>
      </c>
      <c r="O60" s="65"/>
      <c r="P60" s="66"/>
      <c r="W60" s="34"/>
      <c r="X60" s="34"/>
      <c r="Y60" s="24"/>
      <c r="Z60" s="24"/>
      <c r="AA60" s="156"/>
      <c r="AB60" s="157"/>
      <c r="AC60" s="24"/>
      <c r="AD60" s="38"/>
      <c r="AE60" s="38"/>
      <c r="AF60" s="38"/>
      <c r="AG60" s="38"/>
      <c r="AH60" s="38"/>
      <c r="AI60" s="38"/>
      <c r="AJ60" s="38"/>
      <c r="AK60" s="38"/>
      <c r="AL60" s="38"/>
      <c r="AM60" s="38"/>
      <c r="AN60" s="38"/>
      <c r="AO60" s="38"/>
      <c r="AP60" s="38"/>
      <c r="AQ60" s="24"/>
      <c r="AR60" s="24"/>
      <c r="AS60" s="24"/>
      <c r="AT60" s="24"/>
      <c r="AU60" s="24"/>
      <c r="AV60" s="24"/>
      <c r="AW60" s="24"/>
      <c r="AX60" s="24"/>
      <c r="AY60" s="24"/>
      <c r="AZ60" s="24"/>
      <c r="BA60" s="24"/>
    </row>
    <row r="61" spans="1:53">
      <c r="A61" s="61">
        <f t="shared" si="23"/>
        <v>8</v>
      </c>
      <c r="B61" s="63"/>
      <c r="C61" s="67"/>
      <c r="D61" s="63"/>
      <c r="E61" s="63"/>
      <c r="F61" s="63"/>
      <c r="G61" s="63"/>
      <c r="H61" s="63"/>
      <c r="I61" s="63"/>
      <c r="J61" s="63">
        <f>1/(1+I$38)/((1+I$36)/(1+I$39))*I60</f>
        <v>61.355703406564956</v>
      </c>
      <c r="K61" s="63">
        <f>1/(1+J$38)/((1+J$36)/(1+J$39))*J60</f>
        <v>63.637836277174983</v>
      </c>
      <c r="L61" s="63">
        <f>1/(1+K$38)/((1+K$36)/(1+K$39))*K60</f>
        <v>66.004853358216224</v>
      </c>
      <c r="M61" s="63">
        <f>1/(1+L$38)/((1+L$36)/(1+L$39))*L60</f>
        <v>68.459911928247436</v>
      </c>
      <c r="N61" s="63">
        <f>1/(1+M$38)/((1+M$36)/(1+M$39))*M60</f>
        <v>71.006286701188358</v>
      </c>
      <c r="O61" s="65"/>
      <c r="P61" s="66"/>
      <c r="W61" s="34"/>
      <c r="X61" s="34"/>
      <c r="Y61" s="24"/>
      <c r="Z61" s="24"/>
      <c r="AA61" s="156"/>
      <c r="AB61" s="157"/>
      <c r="AC61" s="24"/>
      <c r="AD61" s="38"/>
      <c r="AE61" s="38"/>
      <c r="AF61" s="38"/>
      <c r="AG61" s="38"/>
      <c r="AH61" s="38"/>
      <c r="AI61" s="38"/>
      <c r="AJ61" s="38"/>
      <c r="AK61" s="38"/>
      <c r="AL61" s="38"/>
      <c r="AM61" s="38"/>
      <c r="AN61" s="38"/>
      <c r="AO61" s="38"/>
      <c r="AP61" s="38"/>
      <c r="AQ61" s="24"/>
      <c r="AR61" s="24"/>
      <c r="AS61" s="24"/>
      <c r="AT61" s="24"/>
      <c r="AU61" s="24"/>
      <c r="AV61" s="24"/>
      <c r="AW61" s="24"/>
      <c r="AX61" s="24"/>
      <c r="AY61" s="24"/>
      <c r="AZ61" s="24"/>
      <c r="BA61" s="24"/>
    </row>
    <row r="62" spans="1:53">
      <c r="A62" s="61">
        <f t="shared" si="23"/>
        <v>9</v>
      </c>
      <c r="B62" s="63"/>
      <c r="C62" s="63"/>
      <c r="D62" s="63"/>
      <c r="E62" s="63"/>
      <c r="F62" s="63"/>
      <c r="G62" s="63"/>
      <c r="H62" s="63"/>
      <c r="I62" s="63"/>
      <c r="J62" s="63"/>
      <c r="K62" s="63">
        <f>1/(1+J$38)/((1+J$36)/(1+J$39))*J61</f>
        <v>57.7213934486848</v>
      </c>
      <c r="L62" s="63">
        <f>1/(1+K$38)/((1+K$36)/(1+K$39))*K61</f>
        <v>59.868347717202944</v>
      </c>
      <c r="M62" s="63">
        <f>1/(1+L$38)/((1+L$36)/(1+L$39))*L61</f>
        <v>62.0951582115623</v>
      </c>
      <c r="N62" s="63">
        <f>1/(1+M$38)/((1+M$36)/(1+M$39))*M61</f>
        <v>64.404795193821627</v>
      </c>
      <c r="O62" s="65"/>
      <c r="P62" s="66"/>
      <c r="W62" s="34"/>
      <c r="X62" s="34"/>
      <c r="Y62" s="24"/>
      <c r="Z62" s="24"/>
      <c r="AA62" s="24"/>
      <c r="AB62" s="24"/>
      <c r="AC62" s="24"/>
      <c r="AD62" s="38"/>
      <c r="AE62" s="38"/>
      <c r="AF62" s="38"/>
      <c r="AG62" s="38"/>
      <c r="AH62" s="38"/>
      <c r="AI62" s="38"/>
      <c r="AJ62" s="38"/>
      <c r="AK62" s="38"/>
      <c r="AL62" s="38"/>
      <c r="AM62" s="38"/>
      <c r="AN62" s="38"/>
      <c r="AO62" s="38"/>
      <c r="AP62" s="38"/>
      <c r="AQ62" s="24"/>
      <c r="AR62" s="24"/>
      <c r="AS62" s="24"/>
      <c r="AT62" s="24"/>
      <c r="AU62" s="24"/>
      <c r="AV62" s="24"/>
      <c r="AW62" s="24"/>
      <c r="AX62" s="24"/>
      <c r="AY62" s="24"/>
      <c r="AZ62" s="24"/>
      <c r="BA62" s="24"/>
    </row>
    <row r="63" spans="1:53">
      <c r="A63" s="61">
        <f t="shared" si="23"/>
        <v>10</v>
      </c>
      <c r="B63" s="63"/>
      <c r="C63" s="67"/>
      <c r="D63" s="63"/>
      <c r="E63" s="63"/>
      <c r="F63" s="63"/>
      <c r="G63" s="63"/>
      <c r="H63" s="63"/>
      <c r="I63" s="63"/>
      <c r="J63" s="63"/>
      <c r="K63" s="63"/>
      <c r="L63" s="63">
        <f>1/(1+K$38)/((1+K$36)/(1+K$39))*K62</f>
        <v>54.302356206079772</v>
      </c>
      <c r="M63" s="63">
        <f>1/(1+L$38)/((1+L$36)/(1+L$39))*L62</f>
        <v>56.322138967403461</v>
      </c>
      <c r="N63" s="63">
        <f>1/(1+M$38)/((1+M$36)/(1+M$39))*M62</f>
        <v>58.417047794849545</v>
      </c>
      <c r="O63" s="65"/>
      <c r="P63" s="66"/>
      <c r="W63" s="34"/>
      <c r="X63" s="34"/>
      <c r="Y63" s="24"/>
      <c r="Z63" s="24"/>
      <c r="AA63" s="24"/>
      <c r="AB63" s="24"/>
      <c r="AC63" s="24"/>
      <c r="AD63" s="38"/>
      <c r="AE63" s="38"/>
      <c r="AF63" s="38"/>
      <c r="AG63" s="38"/>
      <c r="AH63" s="38"/>
      <c r="AI63" s="38"/>
      <c r="AJ63" s="38"/>
      <c r="AK63" s="38"/>
      <c r="AL63" s="38"/>
      <c r="AM63" s="38"/>
      <c r="AN63" s="38"/>
      <c r="AO63" s="38"/>
      <c r="AP63" s="38"/>
      <c r="AQ63" s="24"/>
      <c r="AR63" s="24"/>
      <c r="AS63" s="24"/>
      <c r="AT63" s="24"/>
      <c r="AU63" s="24"/>
      <c r="AV63" s="24"/>
      <c r="AW63" s="24"/>
      <c r="AX63" s="24"/>
      <c r="AY63" s="24"/>
      <c r="AZ63" s="24"/>
      <c r="BA63" s="24"/>
    </row>
    <row r="64" spans="1:53">
      <c r="A64" s="61">
        <f t="shared" si="23"/>
        <v>11</v>
      </c>
      <c r="B64" s="63"/>
      <c r="C64" s="67"/>
      <c r="D64" s="53"/>
      <c r="E64" s="53"/>
      <c r="F64" s="63"/>
      <c r="G64" s="63"/>
      <c r="H64" s="63"/>
      <c r="I64" s="63"/>
      <c r="J64" s="63"/>
      <c r="K64" s="63"/>
      <c r="L64" s="63"/>
      <c r="M64" s="63">
        <f>1/(1+L$38)/((1+L$36)/(1+L$39))*L63</f>
        <v>51.085840333245777</v>
      </c>
      <c r="N64" s="63">
        <f>1/(1+M$38)/((1+M$36)/(1+M$39))*M63</f>
        <v>52.985984394421372</v>
      </c>
      <c r="O64" s="65"/>
      <c r="P64" s="66"/>
      <c r="W64" s="34"/>
      <c r="X64" s="34"/>
      <c r="Y64" s="24"/>
      <c r="Z64" s="24"/>
      <c r="AA64" s="24"/>
      <c r="AB64" s="24"/>
      <c r="AC64" s="24"/>
      <c r="AD64" s="38"/>
      <c r="AE64" s="38"/>
      <c r="AF64" s="38"/>
      <c r="AG64" s="38"/>
      <c r="AH64" s="38"/>
      <c r="AI64" s="38"/>
      <c r="AJ64" s="38"/>
      <c r="AK64" s="38"/>
      <c r="AL64" s="38"/>
      <c r="AM64" s="38"/>
      <c r="AN64" s="38"/>
      <c r="AO64" s="38"/>
      <c r="AP64" s="38"/>
      <c r="AQ64" s="24"/>
      <c r="AR64" s="24"/>
      <c r="AS64" s="24"/>
      <c r="AT64" s="24"/>
      <c r="AU64" s="24"/>
      <c r="AV64" s="24"/>
      <c r="AW64" s="24"/>
      <c r="AX64" s="24"/>
      <c r="AY64" s="24"/>
      <c r="AZ64" s="24"/>
      <c r="BA64" s="24"/>
    </row>
    <row r="65" spans="1:53">
      <c r="A65" s="68">
        <f t="shared" si="23"/>
        <v>12</v>
      </c>
      <c r="B65" s="69"/>
      <c r="C65" s="69"/>
      <c r="D65" s="69"/>
      <c r="E65" s="70"/>
      <c r="F65" s="70"/>
      <c r="G65" s="69"/>
      <c r="H65" s="69"/>
      <c r="I65" s="69"/>
      <c r="J65" s="69"/>
      <c r="K65" s="69"/>
      <c r="L65" s="69"/>
      <c r="M65" s="69"/>
      <c r="N65" s="63">
        <f>1/(1+M$38)/((1+M$36)/(1+M$39))*M64</f>
        <v>48.059849790858394</v>
      </c>
      <c r="O65" s="65"/>
      <c r="P65" s="66"/>
      <c r="W65" s="34"/>
      <c r="X65" s="34"/>
      <c r="Y65" s="24"/>
      <c r="Z65" s="24"/>
      <c r="AA65" s="24"/>
      <c r="AB65" s="24"/>
      <c r="AC65" s="24"/>
      <c r="AD65" s="38"/>
      <c r="AE65" s="38"/>
      <c r="AF65" s="38"/>
      <c r="AG65" s="38"/>
      <c r="AH65" s="38"/>
      <c r="AI65" s="38"/>
      <c r="AJ65" s="38"/>
      <c r="AK65" s="38"/>
      <c r="AL65" s="38"/>
      <c r="AM65" s="38"/>
      <c r="AN65" s="38"/>
      <c r="AO65" s="38"/>
      <c r="AP65" s="38"/>
      <c r="AQ65" s="24"/>
      <c r="AR65" s="24"/>
      <c r="AS65" s="24"/>
      <c r="AT65" s="24"/>
      <c r="AU65" s="24"/>
      <c r="AV65" s="24"/>
      <c r="AW65" s="24"/>
      <c r="AX65" s="24"/>
      <c r="AY65" s="24"/>
      <c r="AZ65" s="24"/>
      <c r="BA65" s="24"/>
    </row>
    <row r="66" spans="1:53">
      <c r="A66" s="72"/>
      <c r="B66" s="73"/>
      <c r="C66" s="73"/>
      <c r="D66" s="74"/>
      <c r="P66" s="66"/>
      <c r="Q66" s="34"/>
      <c r="W66" s="34"/>
      <c r="X66" s="34"/>
      <c r="Y66" s="24"/>
      <c r="Z66" s="24"/>
      <c r="AA66" s="24"/>
      <c r="AB66" s="24"/>
      <c r="AC66" s="24"/>
      <c r="AD66" s="38"/>
      <c r="AE66" s="38"/>
      <c r="AF66" s="38"/>
      <c r="AG66" s="38"/>
      <c r="AH66" s="38"/>
      <c r="AI66" s="38"/>
      <c r="AJ66" s="38"/>
      <c r="AK66" s="38"/>
      <c r="AL66" s="38"/>
      <c r="AM66" s="38"/>
      <c r="AN66" s="38"/>
      <c r="AO66" s="38"/>
      <c r="AP66" s="38"/>
      <c r="AQ66" s="24"/>
      <c r="AR66" s="24"/>
      <c r="AS66" s="24"/>
      <c r="AT66" s="24"/>
      <c r="AU66" s="24"/>
      <c r="AV66" s="24"/>
      <c r="AW66" s="24"/>
      <c r="AX66" s="24"/>
      <c r="AY66" s="24"/>
      <c r="AZ66" s="24"/>
      <c r="BA66" s="24"/>
    </row>
    <row r="67" spans="1:53">
      <c r="A67" s="90" t="s">
        <v>105</v>
      </c>
      <c r="B67" s="48"/>
      <c r="C67" s="49"/>
      <c r="D67" s="49"/>
      <c r="E67" s="49"/>
      <c r="F67" s="49"/>
      <c r="G67" s="49"/>
      <c r="H67" s="49"/>
      <c r="I67" s="49"/>
      <c r="J67" s="49"/>
      <c r="K67" s="49"/>
      <c r="L67" s="49"/>
      <c r="M67" s="49"/>
      <c r="N67" s="50"/>
      <c r="O67" s="44"/>
      <c r="W67" s="34"/>
      <c r="X67" s="34"/>
      <c r="Y67" s="24"/>
      <c r="Z67" s="24"/>
      <c r="AA67" s="24"/>
      <c r="AB67" s="24"/>
      <c r="AC67" s="24"/>
      <c r="AD67" s="38"/>
      <c r="AE67" s="38"/>
      <c r="AF67" s="38"/>
      <c r="AG67" s="38"/>
      <c r="AH67" s="38"/>
      <c r="AI67" s="38"/>
      <c r="AJ67" s="38"/>
      <c r="AK67" s="38"/>
      <c r="AL67" s="38"/>
      <c r="AM67" s="38"/>
      <c r="AN67" s="38"/>
      <c r="AO67" s="38"/>
      <c r="AP67" s="38"/>
      <c r="AQ67" s="24"/>
      <c r="AR67" s="24"/>
      <c r="AS67" s="24"/>
      <c r="AT67" s="24"/>
      <c r="AU67" s="24"/>
      <c r="AV67" s="24"/>
      <c r="AW67" s="24"/>
      <c r="AX67" s="24"/>
      <c r="AY67" s="24"/>
      <c r="AZ67" s="24"/>
      <c r="BA67" s="24"/>
    </row>
    <row r="68" spans="1:53">
      <c r="A68" s="161"/>
      <c r="B68" s="52" t="s">
        <v>94</v>
      </c>
      <c r="C68" s="53"/>
      <c r="D68" s="53"/>
      <c r="E68" s="53"/>
      <c r="F68" s="53"/>
      <c r="G68" s="53"/>
      <c r="H68" s="53"/>
      <c r="I68" s="53"/>
      <c r="J68" s="53"/>
      <c r="K68" s="53"/>
      <c r="L68" s="53"/>
      <c r="M68" s="53"/>
      <c r="N68" s="54"/>
      <c r="O68" s="44"/>
      <c r="W68" s="34"/>
      <c r="X68" s="34"/>
      <c r="Y68" s="24"/>
      <c r="Z68" s="24"/>
      <c r="AA68" s="24"/>
      <c r="AB68" s="24"/>
      <c r="AC68" s="59"/>
      <c r="AD68" s="92"/>
      <c r="AE68" s="96"/>
      <c r="AF68" s="96"/>
      <c r="AG68" s="96"/>
      <c r="AH68" s="96"/>
      <c r="AI68" s="96"/>
      <c r="AJ68" s="96"/>
      <c r="AK68" s="96"/>
      <c r="AL68" s="96"/>
      <c r="AM68" s="96"/>
      <c r="AN68" s="96"/>
      <c r="AO68" s="96"/>
      <c r="AP68" s="96"/>
      <c r="AQ68" s="24"/>
      <c r="AR68" s="24"/>
      <c r="AS68" s="24"/>
      <c r="AT68" s="24"/>
      <c r="AU68" s="24"/>
      <c r="AV68" s="24"/>
      <c r="AW68" s="24"/>
      <c r="AX68" s="24"/>
      <c r="AY68" s="24"/>
      <c r="AZ68" s="24"/>
      <c r="BA68" s="24"/>
    </row>
    <row r="69" spans="1:53">
      <c r="A69" s="55" t="s">
        <v>86</v>
      </c>
      <c r="B69" s="52">
        <v>0</v>
      </c>
      <c r="C69" s="52">
        <v>1</v>
      </c>
      <c r="D69" s="52">
        <v>2</v>
      </c>
      <c r="E69" s="52">
        <v>3</v>
      </c>
      <c r="F69" s="52">
        <v>4</v>
      </c>
      <c r="G69" s="52">
        <v>5</v>
      </c>
      <c r="H69" s="52">
        <v>6</v>
      </c>
      <c r="I69" s="52">
        <v>7</v>
      </c>
      <c r="J69" s="52">
        <v>8</v>
      </c>
      <c r="K69" s="52">
        <v>9</v>
      </c>
      <c r="L69" s="52">
        <v>10</v>
      </c>
      <c r="M69" s="52">
        <v>11</v>
      </c>
      <c r="N69" s="62">
        <v>12</v>
      </c>
      <c r="O69" s="44"/>
      <c r="W69" s="34"/>
      <c r="X69" s="34"/>
      <c r="Y69" s="24"/>
      <c r="Z69" s="24"/>
      <c r="AA69" s="24"/>
      <c r="AB69" s="24"/>
      <c r="AC69" s="158"/>
      <c r="AD69" s="97"/>
      <c r="AE69" s="97"/>
      <c r="AF69" s="97"/>
      <c r="AG69" s="97"/>
      <c r="AH69" s="97"/>
      <c r="AI69" s="97"/>
      <c r="AJ69" s="97"/>
      <c r="AK69" s="97"/>
      <c r="AL69" s="97"/>
      <c r="AM69" s="97"/>
      <c r="AN69" s="97"/>
      <c r="AO69" s="97"/>
      <c r="AP69" s="97"/>
      <c r="AQ69" s="24"/>
      <c r="AR69" s="24"/>
      <c r="AS69" s="24"/>
      <c r="AT69" s="24"/>
      <c r="AU69" s="24"/>
      <c r="AV69" s="24"/>
      <c r="AW69" s="24"/>
      <c r="AX69" s="24"/>
      <c r="AY69" s="24"/>
      <c r="AZ69" s="24"/>
      <c r="BA69" s="24"/>
    </row>
    <row r="70" spans="1:53">
      <c r="A70" s="61" t="s">
        <v>88</v>
      </c>
      <c r="B70" s="162"/>
      <c r="C70" s="52"/>
      <c r="D70" s="52"/>
      <c r="E70" s="52"/>
      <c r="F70" s="52"/>
      <c r="G70" s="52"/>
      <c r="H70" s="52"/>
      <c r="I70" s="52"/>
      <c r="J70" s="52"/>
      <c r="K70" s="52"/>
      <c r="L70" s="52"/>
      <c r="M70" s="52"/>
      <c r="N70" s="62"/>
      <c r="O70" s="44"/>
      <c r="W70" s="34"/>
      <c r="X70" s="34"/>
      <c r="Y70" s="34"/>
      <c r="Z70" s="34"/>
      <c r="AA70" s="34"/>
      <c r="AB70" s="34"/>
      <c r="AC70" s="128"/>
      <c r="AD70" s="97"/>
      <c r="AE70" s="97"/>
      <c r="AF70" s="97"/>
      <c r="AG70" s="97"/>
      <c r="AH70" s="97"/>
      <c r="AI70" s="97"/>
      <c r="AJ70" s="97"/>
      <c r="AK70" s="97"/>
      <c r="AL70" s="97"/>
      <c r="AM70" s="97"/>
      <c r="AN70" s="97"/>
      <c r="AO70" s="97"/>
      <c r="AP70" s="97"/>
      <c r="AQ70" s="34"/>
    </row>
    <row r="71" spans="1:53">
      <c r="A71" s="61">
        <v>0</v>
      </c>
      <c r="B71" s="63">
        <f>0</f>
        <v>0</v>
      </c>
      <c r="C71" s="63">
        <f t="shared" ref="C71:N72" si="31">$B$29*$B$28</f>
        <v>-0.6</v>
      </c>
      <c r="D71" s="63">
        <f t="shared" si="31"/>
        <v>-0.6</v>
      </c>
      <c r="E71" s="63">
        <f t="shared" si="31"/>
        <v>-0.6</v>
      </c>
      <c r="F71" s="63">
        <f t="shared" si="31"/>
        <v>-0.6</v>
      </c>
      <c r="G71" s="63">
        <f t="shared" si="31"/>
        <v>-0.6</v>
      </c>
      <c r="H71" s="63">
        <f t="shared" si="31"/>
        <v>-0.6</v>
      </c>
      <c r="I71" s="63">
        <f t="shared" si="31"/>
        <v>-0.6</v>
      </c>
      <c r="J71" s="63">
        <f t="shared" si="31"/>
        <v>-0.6</v>
      </c>
      <c r="K71" s="63">
        <f t="shared" si="31"/>
        <v>-0.6</v>
      </c>
      <c r="L71" s="63">
        <f t="shared" si="31"/>
        <v>-0.6</v>
      </c>
      <c r="M71" s="63">
        <f t="shared" si="31"/>
        <v>-0.6</v>
      </c>
      <c r="N71" s="64">
        <f t="shared" si="31"/>
        <v>-0.6</v>
      </c>
      <c r="O71" s="65"/>
      <c r="P71" s="66"/>
      <c r="W71" s="34"/>
      <c r="X71" s="34"/>
      <c r="Y71" s="34"/>
      <c r="Z71" s="34"/>
      <c r="AA71" s="34"/>
      <c r="AB71" s="34"/>
      <c r="AC71" s="128"/>
      <c r="AD71" s="97"/>
      <c r="AE71" s="97"/>
      <c r="AF71" s="97"/>
      <c r="AG71" s="97"/>
      <c r="AH71" s="97"/>
      <c r="AI71" s="97"/>
      <c r="AJ71" s="97"/>
      <c r="AK71" s="97"/>
      <c r="AL71" s="97"/>
      <c r="AM71" s="97"/>
      <c r="AN71" s="97"/>
      <c r="AO71" s="97"/>
      <c r="AP71" s="97"/>
      <c r="AQ71" s="34"/>
    </row>
    <row r="72" spans="1:53">
      <c r="A72" s="61">
        <f t="shared" ref="A72:A83" si="32">1+A71</f>
        <v>1</v>
      </c>
      <c r="B72" s="63"/>
      <c r="C72" s="63">
        <f t="shared" si="31"/>
        <v>-0.6</v>
      </c>
      <c r="D72" s="63">
        <f t="shared" si="31"/>
        <v>-0.6</v>
      </c>
      <c r="E72" s="63">
        <f t="shared" si="31"/>
        <v>-0.6</v>
      </c>
      <c r="F72" s="63">
        <f t="shared" si="31"/>
        <v>-0.6</v>
      </c>
      <c r="G72" s="63">
        <f t="shared" si="31"/>
        <v>-0.6</v>
      </c>
      <c r="H72" s="63">
        <f t="shared" si="31"/>
        <v>-0.6</v>
      </c>
      <c r="I72" s="63">
        <f t="shared" si="31"/>
        <v>-0.6</v>
      </c>
      <c r="J72" s="63">
        <f t="shared" si="31"/>
        <v>-0.6</v>
      </c>
      <c r="K72" s="63">
        <f t="shared" si="31"/>
        <v>-0.6</v>
      </c>
      <c r="L72" s="63">
        <f t="shared" si="31"/>
        <v>-0.6</v>
      </c>
      <c r="M72" s="63">
        <f t="shared" si="31"/>
        <v>-0.6</v>
      </c>
      <c r="N72" s="64">
        <f t="shared" si="31"/>
        <v>-0.6</v>
      </c>
      <c r="O72" s="65"/>
      <c r="P72" s="66"/>
      <c r="W72" s="34"/>
      <c r="X72" s="34"/>
      <c r="Y72" s="34"/>
      <c r="Z72" s="34"/>
      <c r="AA72" s="34"/>
      <c r="AB72" s="34"/>
      <c r="AC72" s="128"/>
      <c r="AD72" s="97"/>
      <c r="AE72" s="97"/>
      <c r="AF72" s="97"/>
      <c r="AG72" s="97"/>
      <c r="AH72" s="97"/>
      <c r="AI72" s="97"/>
      <c r="AJ72" s="97"/>
      <c r="AK72" s="97"/>
      <c r="AL72" s="97"/>
      <c r="AM72" s="97"/>
      <c r="AN72" s="97"/>
      <c r="AO72" s="97"/>
      <c r="AP72" s="97"/>
      <c r="AQ72" s="34"/>
    </row>
    <row r="73" spans="1:53">
      <c r="A73" s="61">
        <f t="shared" si="32"/>
        <v>2</v>
      </c>
      <c r="B73" s="63"/>
      <c r="C73" s="63"/>
      <c r="D73" s="63">
        <f t="shared" ref="D73:N73" si="33">$B$29*$B$28</f>
        <v>-0.6</v>
      </c>
      <c r="E73" s="63">
        <f t="shared" si="33"/>
        <v>-0.6</v>
      </c>
      <c r="F73" s="63">
        <f t="shared" si="33"/>
        <v>-0.6</v>
      </c>
      <c r="G73" s="63">
        <f t="shared" si="33"/>
        <v>-0.6</v>
      </c>
      <c r="H73" s="63">
        <f t="shared" si="33"/>
        <v>-0.6</v>
      </c>
      <c r="I73" s="63">
        <f t="shared" si="33"/>
        <v>-0.6</v>
      </c>
      <c r="J73" s="63">
        <f t="shared" si="33"/>
        <v>-0.6</v>
      </c>
      <c r="K73" s="63">
        <f t="shared" si="33"/>
        <v>-0.6</v>
      </c>
      <c r="L73" s="63">
        <f t="shared" si="33"/>
        <v>-0.6</v>
      </c>
      <c r="M73" s="63">
        <f t="shared" si="33"/>
        <v>-0.6</v>
      </c>
      <c r="N73" s="64">
        <f t="shared" si="33"/>
        <v>-0.6</v>
      </c>
      <c r="O73" s="65"/>
      <c r="P73" s="66"/>
      <c r="AC73" s="72"/>
      <c r="AD73" s="97"/>
      <c r="AE73" s="97"/>
      <c r="AF73" s="97"/>
      <c r="AG73" s="97"/>
      <c r="AH73" s="97"/>
      <c r="AI73" s="97"/>
      <c r="AJ73" s="97"/>
      <c r="AK73" s="97"/>
      <c r="AL73" s="97"/>
      <c r="AM73" s="97"/>
      <c r="AN73" s="97"/>
      <c r="AO73" s="97"/>
      <c r="AP73" s="97"/>
    </row>
    <row r="74" spans="1:53">
      <c r="A74" s="61">
        <f t="shared" si="32"/>
        <v>3</v>
      </c>
      <c r="B74" s="63"/>
      <c r="C74" s="63"/>
      <c r="D74" s="63"/>
      <c r="E74" s="63">
        <f t="shared" ref="E74:N74" si="34">$B$29*$B$28</f>
        <v>-0.6</v>
      </c>
      <c r="F74" s="63">
        <f t="shared" si="34"/>
        <v>-0.6</v>
      </c>
      <c r="G74" s="63">
        <f t="shared" si="34"/>
        <v>-0.6</v>
      </c>
      <c r="H74" s="63">
        <f t="shared" si="34"/>
        <v>-0.6</v>
      </c>
      <c r="I74" s="63">
        <f t="shared" si="34"/>
        <v>-0.6</v>
      </c>
      <c r="J74" s="63">
        <f t="shared" si="34"/>
        <v>-0.6</v>
      </c>
      <c r="K74" s="63">
        <f t="shared" si="34"/>
        <v>-0.6</v>
      </c>
      <c r="L74" s="63">
        <f t="shared" si="34"/>
        <v>-0.6</v>
      </c>
      <c r="M74" s="63">
        <f t="shared" si="34"/>
        <v>-0.6</v>
      </c>
      <c r="N74" s="64">
        <f t="shared" si="34"/>
        <v>-0.6</v>
      </c>
      <c r="O74" s="65"/>
      <c r="P74" s="66"/>
      <c r="AC74" s="72"/>
      <c r="AD74" s="97"/>
      <c r="AE74" s="97"/>
      <c r="AF74" s="97"/>
      <c r="AG74" s="97"/>
      <c r="AH74" s="97"/>
      <c r="AI74" s="97"/>
      <c r="AJ74" s="97"/>
      <c r="AK74" s="97"/>
      <c r="AL74" s="97"/>
      <c r="AM74" s="97"/>
      <c r="AN74" s="97"/>
      <c r="AO74" s="97"/>
      <c r="AP74" s="97"/>
    </row>
    <row r="75" spans="1:53">
      <c r="A75" s="61">
        <f t="shared" si="32"/>
        <v>4</v>
      </c>
      <c r="B75" s="63"/>
      <c r="C75" s="63"/>
      <c r="D75" s="63"/>
      <c r="E75" s="63"/>
      <c r="F75" s="63">
        <f t="shared" ref="F75:N75" si="35">$B$29*$B$28</f>
        <v>-0.6</v>
      </c>
      <c r="G75" s="63">
        <f t="shared" si="35"/>
        <v>-0.6</v>
      </c>
      <c r="H75" s="63">
        <f t="shared" si="35"/>
        <v>-0.6</v>
      </c>
      <c r="I75" s="63">
        <f t="shared" si="35"/>
        <v>-0.6</v>
      </c>
      <c r="J75" s="63">
        <f t="shared" si="35"/>
        <v>-0.6</v>
      </c>
      <c r="K75" s="63">
        <f t="shared" si="35"/>
        <v>-0.6</v>
      </c>
      <c r="L75" s="63">
        <f t="shared" si="35"/>
        <v>-0.6</v>
      </c>
      <c r="M75" s="63">
        <f t="shared" si="35"/>
        <v>-0.6</v>
      </c>
      <c r="N75" s="64">
        <f t="shared" si="35"/>
        <v>-0.6</v>
      </c>
      <c r="O75" s="65"/>
      <c r="P75" s="66"/>
      <c r="AC75" s="72"/>
      <c r="AD75" s="97"/>
      <c r="AE75" s="97"/>
      <c r="AF75" s="97"/>
      <c r="AG75" s="97"/>
      <c r="AH75" s="97"/>
      <c r="AI75" s="97"/>
      <c r="AJ75" s="97"/>
      <c r="AK75" s="97"/>
      <c r="AL75" s="97"/>
      <c r="AM75" s="97"/>
      <c r="AN75" s="97"/>
      <c r="AO75" s="97"/>
      <c r="AP75" s="97"/>
    </row>
    <row r="76" spans="1:53">
      <c r="A76" s="61">
        <f t="shared" si="32"/>
        <v>5</v>
      </c>
      <c r="B76" s="63"/>
      <c r="C76" s="63"/>
      <c r="D76" s="63"/>
      <c r="E76" s="63"/>
      <c r="F76" s="63"/>
      <c r="G76" s="63">
        <f t="shared" ref="G76:N76" si="36">$B$29*$B$28</f>
        <v>-0.6</v>
      </c>
      <c r="H76" s="63">
        <f t="shared" si="36"/>
        <v>-0.6</v>
      </c>
      <c r="I76" s="63">
        <f t="shared" si="36"/>
        <v>-0.6</v>
      </c>
      <c r="J76" s="63">
        <f t="shared" si="36"/>
        <v>-0.6</v>
      </c>
      <c r="K76" s="63">
        <f t="shared" si="36"/>
        <v>-0.6</v>
      </c>
      <c r="L76" s="63">
        <f t="shared" si="36"/>
        <v>-0.6</v>
      </c>
      <c r="M76" s="63">
        <f t="shared" si="36"/>
        <v>-0.6</v>
      </c>
      <c r="N76" s="64">
        <f t="shared" si="36"/>
        <v>-0.6</v>
      </c>
      <c r="O76" s="65"/>
      <c r="P76" s="66"/>
      <c r="AC76" s="72"/>
      <c r="AD76" s="97"/>
      <c r="AE76" s="97"/>
      <c r="AF76" s="97"/>
      <c r="AG76" s="97"/>
      <c r="AH76" s="97"/>
      <c r="AI76" s="97"/>
      <c r="AJ76" s="97"/>
      <c r="AK76" s="97"/>
      <c r="AL76" s="97"/>
      <c r="AM76" s="97"/>
      <c r="AN76" s="97"/>
      <c r="AO76" s="97"/>
      <c r="AP76" s="97"/>
    </row>
    <row r="77" spans="1:53">
      <c r="A77" s="61">
        <f t="shared" si="32"/>
        <v>6</v>
      </c>
      <c r="B77" s="63"/>
      <c r="C77" s="63"/>
      <c r="D77" s="63"/>
      <c r="E77" s="63"/>
      <c r="F77" s="63"/>
      <c r="G77" s="63"/>
      <c r="H77" s="63">
        <f t="shared" ref="H77:N77" si="37">$B$29*$B$28</f>
        <v>-0.6</v>
      </c>
      <c r="I77" s="63">
        <f t="shared" si="37"/>
        <v>-0.6</v>
      </c>
      <c r="J77" s="63">
        <f t="shared" si="37"/>
        <v>-0.6</v>
      </c>
      <c r="K77" s="63">
        <f t="shared" si="37"/>
        <v>-0.6</v>
      </c>
      <c r="L77" s="63">
        <f t="shared" si="37"/>
        <v>-0.6</v>
      </c>
      <c r="M77" s="63">
        <f t="shared" si="37"/>
        <v>-0.6</v>
      </c>
      <c r="N77" s="64">
        <f t="shared" si="37"/>
        <v>-0.6</v>
      </c>
      <c r="O77" s="65"/>
      <c r="P77" s="66"/>
      <c r="AC77" s="72"/>
      <c r="AD77" s="97"/>
      <c r="AE77" s="97"/>
      <c r="AF77" s="97"/>
      <c r="AG77" s="97"/>
      <c r="AH77" s="97"/>
      <c r="AI77" s="97"/>
      <c r="AJ77" s="97"/>
      <c r="AK77" s="97"/>
      <c r="AL77" s="97"/>
      <c r="AM77" s="97"/>
      <c r="AN77" s="97"/>
      <c r="AO77" s="97"/>
      <c r="AP77" s="97"/>
    </row>
    <row r="78" spans="1:53">
      <c r="A78" s="61">
        <f t="shared" si="32"/>
        <v>7</v>
      </c>
      <c r="B78" s="63"/>
      <c r="C78" s="63"/>
      <c r="D78" s="63"/>
      <c r="E78" s="63"/>
      <c r="F78" s="63"/>
      <c r="G78" s="63"/>
      <c r="H78" s="63"/>
      <c r="I78" s="63">
        <f t="shared" ref="I78:N78" si="38">$B$29*$B$28</f>
        <v>-0.6</v>
      </c>
      <c r="J78" s="63">
        <f t="shared" si="38"/>
        <v>-0.6</v>
      </c>
      <c r="K78" s="63">
        <f t="shared" si="38"/>
        <v>-0.6</v>
      </c>
      <c r="L78" s="63">
        <f t="shared" si="38"/>
        <v>-0.6</v>
      </c>
      <c r="M78" s="63">
        <f t="shared" si="38"/>
        <v>-0.6</v>
      </c>
      <c r="N78" s="64">
        <f t="shared" si="38"/>
        <v>-0.6</v>
      </c>
      <c r="O78" s="65"/>
      <c r="P78" s="66"/>
      <c r="AC78" s="72"/>
      <c r="AD78" s="97"/>
      <c r="AE78" s="97"/>
      <c r="AF78" s="97"/>
      <c r="AG78" s="97"/>
      <c r="AH78" s="97"/>
      <c r="AI78" s="97"/>
      <c r="AJ78" s="97"/>
      <c r="AK78" s="97"/>
      <c r="AL78" s="97"/>
      <c r="AM78" s="97"/>
      <c r="AN78" s="97"/>
      <c r="AO78" s="97"/>
      <c r="AP78" s="97"/>
    </row>
    <row r="79" spans="1:53">
      <c r="A79" s="61">
        <f t="shared" si="32"/>
        <v>8</v>
      </c>
      <c r="B79" s="63"/>
      <c r="C79" s="63"/>
      <c r="D79" s="63"/>
      <c r="E79" s="63"/>
      <c r="F79" s="63"/>
      <c r="G79" s="63"/>
      <c r="H79" s="63"/>
      <c r="I79" s="63"/>
      <c r="J79" s="63">
        <f>$B$29*$B$28</f>
        <v>-0.6</v>
      </c>
      <c r="K79" s="63">
        <f>$B$29*$B$28</f>
        <v>-0.6</v>
      </c>
      <c r="L79" s="63">
        <f>$B$29*$B$28</f>
        <v>-0.6</v>
      </c>
      <c r="M79" s="63">
        <f>$B$29*$B$28</f>
        <v>-0.6</v>
      </c>
      <c r="N79" s="64">
        <f>$B$29*$B$28</f>
        <v>-0.6</v>
      </c>
      <c r="O79" s="65"/>
      <c r="P79" s="66"/>
      <c r="AC79" s="72"/>
      <c r="AD79" s="97"/>
      <c r="AE79" s="97"/>
      <c r="AF79" s="97"/>
      <c r="AG79" s="97"/>
      <c r="AH79" s="97"/>
      <c r="AI79" s="97"/>
      <c r="AJ79" s="97"/>
      <c r="AK79" s="97"/>
      <c r="AL79" s="97"/>
      <c r="AM79" s="97"/>
      <c r="AN79" s="97"/>
      <c r="AO79" s="97"/>
      <c r="AP79" s="97"/>
    </row>
    <row r="80" spans="1:53">
      <c r="A80" s="61">
        <f t="shared" si="32"/>
        <v>9</v>
      </c>
      <c r="B80" s="63"/>
      <c r="C80" s="63"/>
      <c r="D80" s="63"/>
      <c r="E80" s="63"/>
      <c r="F80" s="63"/>
      <c r="G80" s="63"/>
      <c r="H80" s="63"/>
      <c r="I80" s="63"/>
      <c r="J80" s="63"/>
      <c r="K80" s="63">
        <f>$B$29*$B$28</f>
        <v>-0.6</v>
      </c>
      <c r="L80" s="63">
        <f>$B$29*$B$28</f>
        <v>-0.6</v>
      </c>
      <c r="M80" s="63">
        <f>$B$29*$B$28</f>
        <v>-0.6</v>
      </c>
      <c r="N80" s="64">
        <f>$B$29*$B$28</f>
        <v>-0.6</v>
      </c>
      <c r="O80" s="65"/>
      <c r="P80" s="66"/>
      <c r="AC80" s="72"/>
      <c r="AD80" s="97"/>
      <c r="AE80" s="97"/>
      <c r="AF80" s="97"/>
      <c r="AG80" s="97"/>
      <c r="AH80" s="97"/>
      <c r="AI80" s="97"/>
      <c r="AJ80" s="97"/>
      <c r="AK80" s="97"/>
      <c r="AL80" s="97"/>
      <c r="AM80" s="97"/>
      <c r="AN80" s="97"/>
      <c r="AO80" s="97"/>
      <c r="AP80" s="97"/>
    </row>
    <row r="81" spans="1:42">
      <c r="A81" s="61">
        <f t="shared" si="32"/>
        <v>10</v>
      </c>
      <c r="B81" s="63"/>
      <c r="C81" s="63"/>
      <c r="D81" s="63"/>
      <c r="E81" s="63"/>
      <c r="F81" s="63"/>
      <c r="G81" s="63"/>
      <c r="H81" s="63"/>
      <c r="I81" s="63"/>
      <c r="J81" s="63"/>
      <c r="K81" s="63"/>
      <c r="L81" s="63">
        <f>$B$29*$B$28</f>
        <v>-0.6</v>
      </c>
      <c r="M81" s="63">
        <f>$B$29*$B$28</f>
        <v>-0.6</v>
      </c>
      <c r="N81" s="64">
        <f>$B$29*$B$28</f>
        <v>-0.6</v>
      </c>
      <c r="O81" s="65"/>
      <c r="P81" s="66"/>
      <c r="AC81" s="72"/>
      <c r="AD81" s="97"/>
      <c r="AE81" s="97"/>
      <c r="AF81" s="97"/>
      <c r="AG81" s="97"/>
      <c r="AH81" s="97"/>
      <c r="AI81" s="97"/>
      <c r="AJ81" s="97"/>
      <c r="AK81" s="97"/>
      <c r="AL81" s="97"/>
      <c r="AM81" s="97"/>
      <c r="AN81" s="97"/>
      <c r="AO81" s="97"/>
      <c r="AP81" s="97"/>
    </row>
    <row r="82" spans="1:42">
      <c r="A82" s="61">
        <f t="shared" si="32"/>
        <v>11</v>
      </c>
      <c r="B82" s="63"/>
      <c r="C82" s="63"/>
      <c r="D82" s="63"/>
      <c r="E82" s="63"/>
      <c r="F82" s="63"/>
      <c r="G82" s="63"/>
      <c r="H82" s="63"/>
      <c r="I82" s="63"/>
      <c r="J82" s="63"/>
      <c r="K82" s="63"/>
      <c r="L82" s="63"/>
      <c r="M82" s="63">
        <f>$B$29*$B$28</f>
        <v>-0.6</v>
      </c>
      <c r="N82" s="64">
        <f>$B$29*$B$28</f>
        <v>-0.6</v>
      </c>
      <c r="O82" s="65"/>
      <c r="P82" s="66"/>
      <c r="AC82" s="72"/>
    </row>
    <row r="83" spans="1:42">
      <c r="A83" s="68">
        <f t="shared" si="32"/>
        <v>12</v>
      </c>
      <c r="B83" s="69"/>
      <c r="C83" s="69"/>
      <c r="D83" s="69"/>
      <c r="E83" s="69"/>
      <c r="F83" s="69"/>
      <c r="G83" s="69"/>
      <c r="H83" s="69"/>
      <c r="I83" s="69"/>
      <c r="J83" s="69"/>
      <c r="K83" s="69"/>
      <c r="L83" s="69"/>
      <c r="M83" s="69"/>
      <c r="N83" s="71">
        <f>$B$29*$B$28</f>
        <v>-0.6</v>
      </c>
      <c r="O83" s="65"/>
      <c r="P83" s="66"/>
    </row>
    <row r="84" spans="1:42">
      <c r="A84" s="72"/>
      <c r="B84" s="65"/>
      <c r="C84" s="65"/>
      <c r="D84" s="65"/>
      <c r="E84" s="65"/>
      <c r="F84" s="65"/>
      <c r="G84" s="65"/>
      <c r="H84" s="65"/>
      <c r="I84" s="65"/>
      <c r="J84" s="65"/>
      <c r="K84" s="65"/>
      <c r="L84" s="65"/>
      <c r="M84" s="65"/>
      <c r="N84" s="65"/>
      <c r="O84" s="65"/>
      <c r="P84" s="66"/>
    </row>
    <row r="85" spans="1:42">
      <c r="B85" s="138"/>
      <c r="C85" s="138"/>
      <c r="D85" s="138"/>
      <c r="E85" s="138"/>
      <c r="F85" s="138"/>
      <c r="G85" s="81"/>
      <c r="H85" s="81"/>
      <c r="I85" s="81"/>
      <c r="J85" s="81"/>
      <c r="K85" s="81"/>
      <c r="L85" s="81"/>
      <c r="M85" s="81"/>
      <c r="N85" s="81"/>
      <c r="O85" s="81"/>
      <c r="P85" s="66"/>
    </row>
    <row r="86" spans="1:42">
      <c r="A86" s="90" t="s">
        <v>95</v>
      </c>
      <c r="B86" s="48"/>
      <c r="C86" s="49"/>
      <c r="D86" s="49"/>
      <c r="E86" s="49"/>
      <c r="F86" s="49"/>
      <c r="G86" s="49"/>
      <c r="H86" s="49"/>
      <c r="I86" s="49"/>
      <c r="J86" s="49"/>
      <c r="K86" s="49"/>
      <c r="L86" s="49"/>
      <c r="M86" s="49"/>
      <c r="N86" s="50"/>
      <c r="O86" s="44"/>
    </row>
    <row r="87" spans="1:42">
      <c r="A87" s="163"/>
      <c r="B87" s="52" t="s">
        <v>96</v>
      </c>
      <c r="C87" s="53"/>
      <c r="D87" s="53"/>
      <c r="E87" s="53"/>
      <c r="F87" s="53"/>
      <c r="G87" s="53"/>
      <c r="H87" s="53"/>
      <c r="I87" s="53"/>
      <c r="J87" s="53"/>
      <c r="K87" s="53"/>
      <c r="L87" s="53"/>
      <c r="M87" s="53"/>
      <c r="N87" s="54"/>
      <c r="O87" s="44"/>
    </row>
    <row r="88" spans="1:42">
      <c r="A88" s="55" t="s">
        <v>86</v>
      </c>
      <c r="B88" s="52">
        <v>0</v>
      </c>
      <c r="C88" s="52">
        <v>1</v>
      </c>
      <c r="D88" s="52">
        <v>2</v>
      </c>
      <c r="E88" s="52">
        <v>3</v>
      </c>
      <c r="F88" s="52">
        <v>4</v>
      </c>
      <c r="G88" s="52">
        <v>5</v>
      </c>
      <c r="H88" s="52">
        <v>6</v>
      </c>
      <c r="I88" s="52">
        <v>7</v>
      </c>
      <c r="J88" s="52">
        <v>8</v>
      </c>
      <c r="K88" s="52">
        <v>9</v>
      </c>
      <c r="L88" s="52">
        <v>10</v>
      </c>
      <c r="M88" s="52">
        <v>11</v>
      </c>
      <c r="N88" s="62">
        <v>12</v>
      </c>
      <c r="O88" s="44"/>
    </row>
    <row r="89" spans="1:42">
      <c r="A89" s="61" t="s">
        <v>88</v>
      </c>
      <c r="B89" s="162"/>
      <c r="C89" s="52"/>
      <c r="D89" s="52"/>
      <c r="E89" s="52"/>
      <c r="F89" s="52"/>
      <c r="G89" s="52"/>
      <c r="H89" s="52"/>
      <c r="I89" s="52"/>
      <c r="J89" s="52"/>
      <c r="K89" s="52"/>
      <c r="L89" s="52"/>
      <c r="M89" s="52"/>
      <c r="N89" s="62"/>
      <c r="O89" s="44"/>
    </row>
    <row r="90" spans="1:42">
      <c r="A90" s="61">
        <v>0</v>
      </c>
      <c r="B90" s="63">
        <f t="shared" ref="B90:M90" si="39">(1/(1+B$35))*((C$48+B$40*C90+(1-B$40)*C91)-$B$28*(B$36-B$35))</f>
        <v>1.1434912673126478</v>
      </c>
      <c r="C90" s="63">
        <f t="shared" si="39"/>
        <v>1.0520674518174926</v>
      </c>
      <c r="D90" s="63">
        <f t="shared" si="39"/>
        <v>0.95995795770612347</v>
      </c>
      <c r="E90" s="63">
        <f t="shared" si="39"/>
        <v>0.86715764238891913</v>
      </c>
      <c r="F90" s="63">
        <f t="shared" si="39"/>
        <v>0.77366132470683613</v>
      </c>
      <c r="G90" s="63">
        <f t="shared" si="39"/>
        <v>0.67946378464213741</v>
      </c>
      <c r="H90" s="63">
        <f t="shared" si="39"/>
        <v>0.58455976302695345</v>
      </c>
      <c r="I90" s="63">
        <f t="shared" si="39"/>
        <v>0.48894396124965561</v>
      </c>
      <c r="J90" s="63">
        <f t="shared" si="39"/>
        <v>0.39261104095902827</v>
      </c>
      <c r="K90" s="63">
        <f t="shared" si="39"/>
        <v>0.29555562376622085</v>
      </c>
      <c r="L90" s="63">
        <f t="shared" si="39"/>
        <v>0.19777229094446749</v>
      </c>
      <c r="M90" s="63">
        <f t="shared" si="39"/>
        <v>9.9255583126550945E-2</v>
      </c>
      <c r="N90" s="64">
        <f>0</f>
        <v>0</v>
      </c>
      <c r="O90" s="65"/>
      <c r="P90" s="66"/>
    </row>
    <row r="91" spans="1:42">
      <c r="A91" s="61">
        <f t="shared" ref="A91:A102" si="40">1+A90</f>
        <v>1</v>
      </c>
      <c r="B91" s="63"/>
      <c r="C91" s="63">
        <f t="shared" ref="C91:M91" si="41">(1/(1+C$35))*((D$48+C$40*D91+(1-C$40)*D92)-$B$28*(C$36-C$35))</f>
        <v>1.0520674518174926</v>
      </c>
      <c r="D91" s="63">
        <f t="shared" si="41"/>
        <v>0.95995795770612347</v>
      </c>
      <c r="E91" s="63">
        <f t="shared" si="41"/>
        <v>0.86715764238891913</v>
      </c>
      <c r="F91" s="63">
        <f t="shared" si="41"/>
        <v>0.77366132470683613</v>
      </c>
      <c r="G91" s="63">
        <f t="shared" si="41"/>
        <v>0.67946378464213741</v>
      </c>
      <c r="H91" s="63">
        <f t="shared" si="41"/>
        <v>0.58455976302695345</v>
      </c>
      <c r="I91" s="63">
        <f t="shared" si="41"/>
        <v>0.48894396124965561</v>
      </c>
      <c r="J91" s="63">
        <f t="shared" si="41"/>
        <v>0.39261104095902827</v>
      </c>
      <c r="K91" s="63">
        <f t="shared" si="41"/>
        <v>0.29555562376622085</v>
      </c>
      <c r="L91" s="63">
        <f t="shared" si="41"/>
        <v>0.19777229094446749</v>
      </c>
      <c r="M91" s="63">
        <f t="shared" si="41"/>
        <v>9.9255583126550945E-2</v>
      </c>
      <c r="N91" s="64">
        <f>0</f>
        <v>0</v>
      </c>
      <c r="O91" s="65"/>
      <c r="P91" s="66"/>
    </row>
    <row r="92" spans="1:42">
      <c r="A92" s="61">
        <f t="shared" si="40"/>
        <v>2</v>
      </c>
      <c r="B92" s="63"/>
      <c r="C92" s="63"/>
      <c r="D92" s="63">
        <f t="shared" ref="D92:M92" si="42">(1/(1+D$35))*((E$48+D$40*E92+(1-D$40)*E93)-$B$28*(D$36-D$35))</f>
        <v>0.95995795770612347</v>
      </c>
      <c r="E92" s="63">
        <f t="shared" si="42"/>
        <v>0.86715764238891913</v>
      </c>
      <c r="F92" s="63">
        <f t="shared" si="42"/>
        <v>0.77366132470683613</v>
      </c>
      <c r="G92" s="63">
        <f t="shared" si="42"/>
        <v>0.67946378464213741</v>
      </c>
      <c r="H92" s="63">
        <f t="shared" si="42"/>
        <v>0.58455976302695345</v>
      </c>
      <c r="I92" s="63">
        <f t="shared" si="42"/>
        <v>0.48894396124965561</v>
      </c>
      <c r="J92" s="63">
        <f t="shared" si="42"/>
        <v>0.39261104095902827</v>
      </c>
      <c r="K92" s="63">
        <f t="shared" si="42"/>
        <v>0.29555562376622085</v>
      </c>
      <c r="L92" s="63">
        <f t="shared" si="42"/>
        <v>0.19777229094446749</v>
      </c>
      <c r="M92" s="63">
        <f t="shared" si="42"/>
        <v>9.9255583126550945E-2</v>
      </c>
      <c r="N92" s="64">
        <f>0</f>
        <v>0</v>
      </c>
      <c r="O92" s="65"/>
      <c r="P92" s="66"/>
    </row>
    <row r="93" spans="1:42">
      <c r="A93" s="61">
        <f t="shared" si="40"/>
        <v>3</v>
      </c>
      <c r="B93" s="63"/>
      <c r="C93" s="63"/>
      <c r="D93" s="63"/>
      <c r="E93" s="63">
        <f t="shared" ref="E93:M93" si="43">(1/(1+E$35))*((F$48+E$40*F93+(1-E$40)*F94)-$B$28*(E$36-E$35))</f>
        <v>0.86715764238891913</v>
      </c>
      <c r="F93" s="63">
        <f t="shared" si="43"/>
        <v>0.77366132470683613</v>
      </c>
      <c r="G93" s="63">
        <f t="shared" si="43"/>
        <v>0.67946378464213741</v>
      </c>
      <c r="H93" s="63">
        <f t="shared" si="43"/>
        <v>0.58455976302695345</v>
      </c>
      <c r="I93" s="63">
        <f t="shared" si="43"/>
        <v>0.48894396124965561</v>
      </c>
      <c r="J93" s="63">
        <f t="shared" si="43"/>
        <v>0.39261104095902827</v>
      </c>
      <c r="K93" s="63">
        <f t="shared" si="43"/>
        <v>0.29555562376622085</v>
      </c>
      <c r="L93" s="63">
        <f t="shared" si="43"/>
        <v>0.19777229094446749</v>
      </c>
      <c r="M93" s="63">
        <f t="shared" si="43"/>
        <v>9.9255583126550945E-2</v>
      </c>
      <c r="N93" s="64">
        <f>0</f>
        <v>0</v>
      </c>
      <c r="O93" s="65"/>
      <c r="P93" s="66"/>
    </row>
    <row r="94" spans="1:42">
      <c r="A94" s="61">
        <f t="shared" si="40"/>
        <v>4</v>
      </c>
      <c r="B94" s="63"/>
      <c r="C94" s="63"/>
      <c r="D94" s="63"/>
      <c r="E94" s="63"/>
      <c r="F94" s="63">
        <f t="shared" ref="F94:M94" si="44">(1/(1+F$35))*((G$48+F$40*G94+(1-F$40)*G95)-$B$28*(F$36-F$35))</f>
        <v>0.77366132470683613</v>
      </c>
      <c r="G94" s="63">
        <f t="shared" si="44"/>
        <v>0.67946378464213741</v>
      </c>
      <c r="H94" s="63">
        <f t="shared" si="44"/>
        <v>0.58455976302695345</v>
      </c>
      <c r="I94" s="63">
        <f t="shared" si="44"/>
        <v>0.48894396124965561</v>
      </c>
      <c r="J94" s="63">
        <f t="shared" si="44"/>
        <v>0.39261104095902827</v>
      </c>
      <c r="K94" s="63">
        <f t="shared" si="44"/>
        <v>0.29555562376622085</v>
      </c>
      <c r="L94" s="63">
        <f t="shared" si="44"/>
        <v>0.19777229094446749</v>
      </c>
      <c r="M94" s="63">
        <f t="shared" si="44"/>
        <v>9.9255583126550945E-2</v>
      </c>
      <c r="N94" s="64">
        <f>0</f>
        <v>0</v>
      </c>
      <c r="O94" s="65"/>
      <c r="P94" s="66"/>
    </row>
    <row r="95" spans="1:42">
      <c r="A95" s="61">
        <f t="shared" si="40"/>
        <v>5</v>
      </c>
      <c r="B95" s="63"/>
      <c r="C95" s="63"/>
      <c r="D95" s="63"/>
      <c r="E95" s="63"/>
      <c r="F95" s="63"/>
      <c r="G95" s="63">
        <f t="shared" ref="G95:M95" si="45">(1/(1+G$35))*((H$48+G$40*H95+(1-G$40)*H96)-$B$28*(G$36-G$35))</f>
        <v>0.67946378464213741</v>
      </c>
      <c r="H95" s="63">
        <f t="shared" si="45"/>
        <v>0.58455976302695345</v>
      </c>
      <c r="I95" s="63">
        <f t="shared" si="45"/>
        <v>0.48894396124965561</v>
      </c>
      <c r="J95" s="63">
        <f t="shared" si="45"/>
        <v>0.39261104095902827</v>
      </c>
      <c r="K95" s="63">
        <f t="shared" si="45"/>
        <v>0.29555562376622085</v>
      </c>
      <c r="L95" s="63">
        <f t="shared" si="45"/>
        <v>0.19777229094446749</v>
      </c>
      <c r="M95" s="63">
        <f t="shared" si="45"/>
        <v>9.9255583126550945E-2</v>
      </c>
      <c r="N95" s="64">
        <f>0</f>
        <v>0</v>
      </c>
      <c r="O95" s="65"/>
      <c r="P95" s="66"/>
    </row>
    <row r="96" spans="1:42">
      <c r="A96" s="61">
        <f t="shared" si="40"/>
        <v>6</v>
      </c>
      <c r="B96" s="63"/>
      <c r="C96" s="63"/>
      <c r="D96" s="63"/>
      <c r="E96" s="63"/>
      <c r="F96" s="63"/>
      <c r="G96" s="63"/>
      <c r="H96" s="63">
        <f t="shared" ref="H96:M96" si="46">(1/(1+H$35))*((I$48+H$40*I96+(1-H$40)*I97)-$B$28*(H$36-H$35))</f>
        <v>0.58455976302695345</v>
      </c>
      <c r="I96" s="63">
        <f t="shared" si="46"/>
        <v>0.48894396124965561</v>
      </c>
      <c r="J96" s="63">
        <f t="shared" si="46"/>
        <v>0.39261104095902827</v>
      </c>
      <c r="K96" s="63">
        <f t="shared" si="46"/>
        <v>0.29555562376622085</v>
      </c>
      <c r="L96" s="63">
        <f t="shared" si="46"/>
        <v>0.19777229094446749</v>
      </c>
      <c r="M96" s="63">
        <f t="shared" si="46"/>
        <v>9.9255583126550945E-2</v>
      </c>
      <c r="N96" s="64">
        <f>0</f>
        <v>0</v>
      </c>
      <c r="O96" s="65"/>
      <c r="P96" s="66"/>
    </row>
    <row r="97" spans="1:16">
      <c r="A97" s="61">
        <f t="shared" si="40"/>
        <v>7</v>
      </c>
      <c r="B97" s="63"/>
      <c r="C97" s="63"/>
      <c r="D97" s="63"/>
      <c r="E97" s="63"/>
      <c r="F97" s="63"/>
      <c r="G97" s="63"/>
      <c r="H97" s="63"/>
      <c r="I97" s="63">
        <f>(1/(1+I$35))*((J$48+I$40*J97+(1-I$40)*J98)-$B$28*(I$36-I$35))</f>
        <v>0.48894396124965561</v>
      </c>
      <c r="J97" s="63">
        <f>(1/(1+J$35))*((K$48+J$40*K97+(1-J$40)*K98)-$B$28*(J$36-J$35))</f>
        <v>0.39261104095902827</v>
      </c>
      <c r="K97" s="63">
        <f>(1/(1+K$35))*((L$48+K$40*L97+(1-K$40)*L98)-$B$28*(K$36-K$35))</f>
        <v>0.29555562376622085</v>
      </c>
      <c r="L97" s="63">
        <f>(1/(1+L$35))*((M$48+L$40*M97+(1-L$40)*M98)-$B$28*(L$36-L$35))</f>
        <v>0.19777229094446749</v>
      </c>
      <c r="M97" s="63">
        <f>(1/(1+M$35))*((N$48+M$40*N97+(1-M$40)*N98)-$B$28*(M$36-M$35))</f>
        <v>9.9255583126550945E-2</v>
      </c>
      <c r="N97" s="64">
        <f>0</f>
        <v>0</v>
      </c>
      <c r="O97" s="65"/>
      <c r="P97" s="66"/>
    </row>
    <row r="98" spans="1:16">
      <c r="A98" s="61">
        <f t="shared" si="40"/>
        <v>8</v>
      </c>
      <c r="B98" s="63"/>
      <c r="C98" s="63"/>
      <c r="D98" s="63"/>
      <c r="E98" s="63"/>
      <c r="F98" s="63"/>
      <c r="G98" s="63"/>
      <c r="H98" s="63"/>
      <c r="I98" s="63"/>
      <c r="J98" s="63">
        <f>(1/(1+J$35))*((K$48+J$40*K98+(1-J$40)*K99)-$B$28*(J$36-J$35))</f>
        <v>0.39261104095902827</v>
      </c>
      <c r="K98" s="63">
        <f>(1/(1+K$35))*((L$48+K$40*L98+(1-K$40)*L99)-$B$28*(K$36-K$35))</f>
        <v>0.29555562376622085</v>
      </c>
      <c r="L98" s="63">
        <f>(1/(1+L$35))*((M$48+L$40*M98+(1-L$40)*M99)-$B$28*(L$36-L$35))</f>
        <v>0.19777229094446749</v>
      </c>
      <c r="M98" s="63">
        <f>(1/(1+M$35))*((N$48+M$40*N98+(1-M$40)*N99)-$B$28*(M$36-M$35))</f>
        <v>9.9255583126550945E-2</v>
      </c>
      <c r="N98" s="64">
        <f>0</f>
        <v>0</v>
      </c>
      <c r="O98" s="65"/>
      <c r="P98" s="66"/>
    </row>
    <row r="99" spans="1:16">
      <c r="A99" s="61">
        <f t="shared" si="40"/>
        <v>9</v>
      </c>
      <c r="B99" s="63"/>
      <c r="C99" s="63"/>
      <c r="D99" s="63"/>
      <c r="E99" s="63"/>
      <c r="F99" s="63"/>
      <c r="G99" s="63"/>
      <c r="H99" s="63"/>
      <c r="I99" s="63"/>
      <c r="J99" s="63"/>
      <c r="K99" s="63">
        <f>(1/(1+K$35))*((L$48+K$40*L99+(1-K$40)*L100)-$B$28*(K$36-K$35))</f>
        <v>0.29555562376622085</v>
      </c>
      <c r="L99" s="63">
        <f>(1/(1+L$35))*((M$48+L$40*M99+(1-L$40)*M100)-$B$28*(L$36-L$35))</f>
        <v>0.19777229094446749</v>
      </c>
      <c r="M99" s="63">
        <f>(1/(1+M$35))*((N$48+M$40*N99+(1-M$40)*N100)-$B$28*(M$36-M$35))</f>
        <v>9.9255583126550945E-2</v>
      </c>
      <c r="N99" s="64">
        <f>0</f>
        <v>0</v>
      </c>
      <c r="O99" s="65"/>
      <c r="P99" s="66"/>
    </row>
    <row r="100" spans="1:16">
      <c r="A100" s="61">
        <f t="shared" si="40"/>
        <v>10</v>
      </c>
      <c r="B100" s="63"/>
      <c r="C100" s="63"/>
      <c r="D100" s="63"/>
      <c r="E100" s="63"/>
      <c r="F100" s="63"/>
      <c r="G100" s="63"/>
      <c r="H100" s="63"/>
      <c r="I100" s="63"/>
      <c r="J100" s="63"/>
      <c r="K100" s="63"/>
      <c r="L100" s="63">
        <f>(1/(1+L$35))*((M$48+L$40*M100+(1-L$40)*M101)-$B$28*(L$36-L$35))</f>
        <v>0.19777229094446749</v>
      </c>
      <c r="M100" s="63">
        <f>(1/(1+M$35))*((N$48+M$40*N100+(1-M$40)*N101)-$B$28*(M$36-M$35))</f>
        <v>9.9255583126550945E-2</v>
      </c>
      <c r="N100" s="64">
        <f>0</f>
        <v>0</v>
      </c>
      <c r="O100" s="65"/>
      <c r="P100" s="66"/>
    </row>
    <row r="101" spans="1:16">
      <c r="A101" s="61">
        <f t="shared" si="40"/>
        <v>11</v>
      </c>
      <c r="B101" s="63"/>
      <c r="C101" s="63"/>
      <c r="D101" s="63"/>
      <c r="E101" s="63"/>
      <c r="F101" s="63"/>
      <c r="G101" s="63"/>
      <c r="H101" s="63"/>
      <c r="I101" s="63"/>
      <c r="J101" s="63"/>
      <c r="K101" s="63"/>
      <c r="L101" s="63"/>
      <c r="M101" s="63">
        <f>(1/(1+M$35))*((N$48+M$40*N101+(1-M$40)*N102)-$B$28*(M$36-M$35))</f>
        <v>9.9255583126550945E-2</v>
      </c>
      <c r="N101" s="64">
        <f>0</f>
        <v>0</v>
      </c>
      <c r="O101" s="65"/>
      <c r="P101" s="66"/>
    </row>
    <row r="102" spans="1:16">
      <c r="A102" s="68">
        <f t="shared" si="40"/>
        <v>12</v>
      </c>
      <c r="B102" s="69"/>
      <c r="C102" s="69"/>
      <c r="D102" s="69"/>
      <c r="E102" s="69"/>
      <c r="F102" s="69"/>
      <c r="G102" s="69"/>
      <c r="H102" s="69"/>
      <c r="I102" s="69"/>
      <c r="J102" s="69"/>
      <c r="K102" s="69"/>
      <c r="L102" s="69"/>
      <c r="M102" s="69"/>
      <c r="N102" s="71">
        <f>0</f>
        <v>0</v>
      </c>
      <c r="O102" s="65"/>
      <c r="P102" s="66"/>
    </row>
    <row r="103" spans="1:16">
      <c r="P103" s="66"/>
    </row>
    <row r="104" spans="1:16">
      <c r="A104" s="91"/>
    </row>
    <row r="105" spans="1:16">
      <c r="B105" s="44"/>
      <c r="C105" s="46"/>
      <c r="D105" s="46"/>
      <c r="E105" s="46"/>
      <c r="F105" s="46"/>
      <c r="G105" s="46"/>
      <c r="H105" s="46"/>
      <c r="I105" s="46"/>
      <c r="J105" s="46"/>
      <c r="K105" s="46"/>
      <c r="L105" s="46"/>
      <c r="M105" s="46"/>
      <c r="N105" s="47"/>
      <c r="O105" s="44"/>
    </row>
    <row r="106" spans="1:16">
      <c r="A106" s="79"/>
      <c r="B106" s="44"/>
      <c r="C106" s="44"/>
      <c r="D106" s="44"/>
      <c r="E106" s="44"/>
      <c r="F106" s="44"/>
      <c r="G106" s="44"/>
      <c r="H106" s="44"/>
      <c r="I106" s="44"/>
      <c r="J106" s="44"/>
      <c r="K106" s="44"/>
      <c r="L106" s="44"/>
      <c r="M106" s="44"/>
      <c r="N106" s="44"/>
      <c r="O106" s="44"/>
    </row>
    <row r="107" spans="1:16">
      <c r="A107" s="72"/>
      <c r="B107" s="80"/>
      <c r="C107" s="44"/>
      <c r="D107" s="44"/>
      <c r="E107" s="44"/>
      <c r="F107" s="44"/>
      <c r="G107" s="44"/>
      <c r="H107" s="44"/>
      <c r="I107" s="44"/>
      <c r="J107" s="44"/>
      <c r="K107" s="44"/>
      <c r="L107" s="44"/>
      <c r="M107" s="44"/>
      <c r="N107" s="44"/>
      <c r="O107" s="44"/>
    </row>
    <row r="108" spans="1:16">
      <c r="A108" s="72"/>
      <c r="B108" s="65"/>
      <c r="C108" s="44"/>
      <c r="D108" s="44"/>
      <c r="E108" s="44"/>
      <c r="F108" s="44"/>
      <c r="G108" s="44"/>
      <c r="H108" s="44"/>
      <c r="I108" s="44"/>
      <c r="J108" s="44"/>
      <c r="K108" s="44"/>
      <c r="L108" s="44"/>
      <c r="M108" s="44"/>
      <c r="N108" s="44"/>
      <c r="O108" s="44"/>
    </row>
    <row r="109" spans="1:16">
      <c r="A109" s="72"/>
      <c r="B109" s="65"/>
      <c r="C109" s="65"/>
      <c r="D109" s="65"/>
      <c r="E109" s="65"/>
      <c r="F109" s="65"/>
      <c r="G109" s="65"/>
      <c r="H109" s="65"/>
      <c r="I109" s="65"/>
      <c r="J109" s="65"/>
      <c r="K109" s="65"/>
      <c r="L109" s="65"/>
      <c r="M109" s="65"/>
      <c r="N109" s="65"/>
      <c r="O109" s="65"/>
      <c r="P109" s="66"/>
    </row>
    <row r="110" spans="1:16">
      <c r="A110" s="72"/>
      <c r="B110" s="65"/>
      <c r="C110" s="65"/>
      <c r="D110" s="65"/>
      <c r="E110" s="65"/>
      <c r="F110" s="65"/>
      <c r="G110" s="65"/>
      <c r="H110" s="65"/>
      <c r="I110" s="65"/>
      <c r="J110" s="65"/>
      <c r="K110" s="65"/>
      <c r="L110" s="65"/>
      <c r="M110" s="65"/>
      <c r="N110" s="65"/>
      <c r="O110" s="65"/>
      <c r="P110" s="66"/>
    </row>
    <row r="111" spans="1:16">
      <c r="A111" s="72"/>
      <c r="B111" s="65"/>
      <c r="C111" s="65"/>
      <c r="D111" s="65"/>
      <c r="E111" s="65"/>
      <c r="F111" s="65"/>
      <c r="G111" s="65"/>
      <c r="H111" s="65"/>
      <c r="I111" s="65"/>
      <c r="J111" s="65"/>
      <c r="K111" s="65"/>
      <c r="L111" s="65"/>
      <c r="M111" s="65"/>
      <c r="N111" s="65"/>
      <c r="O111" s="65"/>
      <c r="P111" s="66"/>
    </row>
    <row r="112" spans="1:16">
      <c r="A112" s="72"/>
      <c r="B112" s="65"/>
      <c r="C112" s="65"/>
      <c r="D112" s="65"/>
      <c r="E112" s="65"/>
      <c r="F112" s="65"/>
      <c r="G112" s="65"/>
      <c r="H112" s="65"/>
      <c r="I112" s="65"/>
      <c r="J112" s="65"/>
      <c r="K112" s="65"/>
      <c r="L112" s="65"/>
      <c r="M112" s="65"/>
      <c r="N112" s="65"/>
      <c r="O112" s="65"/>
      <c r="P112" s="66"/>
    </row>
    <row r="113" spans="1:16">
      <c r="A113" s="72"/>
      <c r="B113" s="65"/>
      <c r="C113" s="65"/>
      <c r="D113" s="65"/>
      <c r="E113" s="65"/>
      <c r="F113" s="65"/>
      <c r="G113" s="65"/>
      <c r="H113" s="65"/>
      <c r="I113" s="65"/>
      <c r="J113" s="65"/>
      <c r="K113" s="65"/>
      <c r="L113" s="65"/>
      <c r="M113" s="65"/>
      <c r="N113" s="65"/>
      <c r="O113" s="65"/>
      <c r="P113" s="66"/>
    </row>
    <row r="114" spans="1:16">
      <c r="A114" s="72"/>
      <c r="B114" s="65"/>
      <c r="C114" s="65"/>
      <c r="D114" s="65"/>
      <c r="E114" s="65"/>
      <c r="F114" s="65"/>
      <c r="G114" s="65"/>
      <c r="H114" s="65"/>
      <c r="I114" s="65"/>
      <c r="J114" s="65"/>
      <c r="K114" s="65"/>
      <c r="L114" s="65"/>
      <c r="M114" s="65"/>
      <c r="N114" s="65"/>
      <c r="O114" s="65"/>
      <c r="P114" s="66"/>
    </row>
    <row r="115" spans="1:16">
      <c r="A115" s="72"/>
      <c r="B115" s="65"/>
      <c r="C115" s="65"/>
      <c r="D115" s="65"/>
      <c r="E115" s="65"/>
      <c r="F115" s="65"/>
      <c r="G115" s="65"/>
      <c r="H115" s="65"/>
      <c r="I115" s="65"/>
      <c r="J115" s="65"/>
      <c r="K115" s="65"/>
      <c r="L115" s="65"/>
      <c r="M115" s="65"/>
      <c r="N115" s="65"/>
      <c r="O115" s="65"/>
      <c r="P115" s="66"/>
    </row>
    <row r="116" spans="1:16">
      <c r="A116" s="72"/>
      <c r="B116" s="65"/>
      <c r="C116" s="65"/>
      <c r="D116" s="65"/>
      <c r="E116" s="65"/>
      <c r="F116" s="65"/>
      <c r="G116" s="65"/>
      <c r="H116" s="65"/>
      <c r="I116" s="65"/>
      <c r="J116" s="65"/>
      <c r="K116" s="65"/>
      <c r="L116" s="65"/>
      <c r="M116" s="65"/>
      <c r="N116" s="65"/>
      <c r="O116" s="65"/>
      <c r="P116" s="66"/>
    </row>
    <row r="117" spans="1:16">
      <c r="A117" s="72"/>
      <c r="B117" s="65"/>
      <c r="C117" s="65"/>
      <c r="D117" s="65"/>
      <c r="E117" s="65"/>
      <c r="F117" s="65"/>
      <c r="G117" s="65"/>
      <c r="H117" s="65"/>
      <c r="I117" s="65"/>
      <c r="J117" s="65"/>
      <c r="K117" s="65"/>
      <c r="L117" s="65"/>
      <c r="M117" s="65"/>
      <c r="N117" s="65"/>
      <c r="O117" s="65"/>
      <c r="P117" s="66"/>
    </row>
    <row r="118" spans="1:16">
      <c r="A118" s="72"/>
      <c r="B118" s="65"/>
      <c r="C118" s="65"/>
      <c r="D118" s="65"/>
      <c r="E118" s="65"/>
      <c r="F118" s="65"/>
      <c r="G118" s="65"/>
      <c r="H118" s="65"/>
      <c r="I118" s="65"/>
      <c r="J118" s="65"/>
      <c r="K118" s="65"/>
      <c r="L118" s="65"/>
      <c r="M118" s="65"/>
      <c r="N118" s="65"/>
      <c r="O118" s="65"/>
      <c r="P118" s="66"/>
    </row>
    <row r="119" spans="1:16">
      <c r="A119" s="72"/>
      <c r="B119" s="65"/>
      <c r="C119" s="65"/>
      <c r="D119" s="65"/>
      <c r="E119" s="65"/>
      <c r="F119" s="65"/>
      <c r="G119" s="65"/>
      <c r="H119" s="65"/>
      <c r="I119" s="65"/>
      <c r="J119" s="65"/>
      <c r="K119" s="65"/>
      <c r="L119" s="65"/>
      <c r="M119" s="65"/>
      <c r="N119" s="65"/>
      <c r="O119" s="65"/>
      <c r="P119" s="66"/>
    </row>
    <row r="120" spans="1:16">
      <c r="A120" s="72"/>
      <c r="B120" s="65"/>
      <c r="C120" s="65"/>
      <c r="D120" s="65"/>
      <c r="E120" s="65"/>
      <c r="F120" s="65"/>
      <c r="G120" s="65"/>
      <c r="H120" s="65"/>
      <c r="I120" s="65"/>
      <c r="J120" s="65"/>
      <c r="K120" s="65"/>
      <c r="L120" s="65"/>
      <c r="M120" s="65"/>
      <c r="N120" s="65"/>
      <c r="O120" s="65"/>
      <c r="P120" s="66"/>
    </row>
    <row r="121" spans="1:16">
      <c r="A121" s="72"/>
      <c r="B121" s="65"/>
      <c r="C121" s="65"/>
      <c r="D121" s="65"/>
      <c r="E121" s="65"/>
      <c r="F121" s="65"/>
      <c r="G121" s="65"/>
      <c r="H121" s="65"/>
      <c r="I121" s="65"/>
      <c r="J121" s="65"/>
      <c r="K121" s="65"/>
      <c r="L121" s="65"/>
      <c r="M121" s="65"/>
      <c r="N121" s="65"/>
      <c r="O121" s="65"/>
      <c r="P121" s="66"/>
    </row>
    <row r="122" spans="1:16">
      <c r="A122" s="72"/>
      <c r="B122" s="65"/>
      <c r="C122" s="65"/>
      <c r="D122" s="65"/>
      <c r="E122" s="65"/>
      <c r="F122" s="65"/>
      <c r="G122" s="65"/>
      <c r="H122" s="65"/>
      <c r="I122" s="65"/>
      <c r="J122" s="65"/>
      <c r="K122" s="65"/>
      <c r="L122" s="65"/>
      <c r="M122" s="65"/>
      <c r="N122" s="65"/>
      <c r="O122" s="65"/>
      <c r="P122" s="66"/>
    </row>
    <row r="123" spans="1:16">
      <c r="P123" s="82"/>
    </row>
    <row r="124" spans="1:16">
      <c r="A124" s="78"/>
      <c r="B124" s="44"/>
      <c r="C124" s="44"/>
      <c r="D124" s="44"/>
      <c r="E124" s="44"/>
      <c r="F124" s="44"/>
      <c r="G124" s="44"/>
      <c r="H124" s="44"/>
      <c r="I124" s="44"/>
      <c r="J124" s="44"/>
      <c r="K124" s="44"/>
      <c r="L124" s="44"/>
      <c r="M124" s="44"/>
      <c r="N124" s="60"/>
      <c r="O124" s="60"/>
      <c r="P124" s="82"/>
    </row>
    <row r="125" spans="1:16">
      <c r="A125" s="79"/>
      <c r="B125" s="44"/>
      <c r="C125" s="44"/>
      <c r="D125" s="44"/>
      <c r="E125" s="44"/>
      <c r="F125" s="44"/>
      <c r="G125" s="44"/>
      <c r="H125" s="44"/>
      <c r="I125" s="44"/>
      <c r="J125" s="44"/>
      <c r="K125" s="44"/>
      <c r="L125" s="44"/>
      <c r="M125" s="44"/>
      <c r="N125" s="58"/>
      <c r="O125" s="44"/>
    </row>
    <row r="126" spans="1:16">
      <c r="A126" s="72"/>
      <c r="B126" s="44"/>
      <c r="C126" s="44"/>
      <c r="D126" s="44"/>
      <c r="E126" s="44"/>
      <c r="F126" s="44"/>
      <c r="G126" s="44"/>
      <c r="H126" s="44"/>
      <c r="I126" s="44"/>
      <c r="J126" s="44"/>
      <c r="K126" s="44"/>
      <c r="L126" s="44"/>
      <c r="M126" s="44"/>
      <c r="N126" s="44"/>
      <c r="O126" s="44"/>
    </row>
    <row r="127" spans="1:16">
      <c r="A127" s="72"/>
      <c r="B127" s="60"/>
      <c r="C127" s="60"/>
      <c r="D127" s="60"/>
      <c r="E127" s="60"/>
      <c r="F127" s="60"/>
      <c r="G127" s="60"/>
      <c r="H127" s="60"/>
      <c r="I127" s="60"/>
      <c r="J127" s="60"/>
      <c r="K127" s="60"/>
      <c r="L127" s="60"/>
      <c r="M127" s="60"/>
      <c r="N127" s="60"/>
      <c r="O127" s="60"/>
      <c r="P127" s="30"/>
    </row>
    <row r="128" spans="1:16">
      <c r="A128" s="72"/>
      <c r="B128" s="60"/>
      <c r="C128" s="60"/>
      <c r="D128" s="60"/>
      <c r="E128" s="60"/>
      <c r="F128" s="60"/>
      <c r="G128" s="60"/>
      <c r="H128" s="60"/>
      <c r="I128" s="60"/>
      <c r="J128" s="60"/>
      <c r="K128" s="60"/>
      <c r="L128" s="60"/>
      <c r="M128" s="60"/>
      <c r="N128" s="60"/>
      <c r="O128" s="60"/>
      <c r="P128" s="30"/>
    </row>
    <row r="129" spans="1:16">
      <c r="A129" s="72"/>
      <c r="B129" s="60"/>
      <c r="C129" s="60"/>
      <c r="D129" s="60"/>
      <c r="E129" s="60"/>
      <c r="F129" s="60"/>
      <c r="G129" s="60"/>
      <c r="H129" s="60"/>
      <c r="I129" s="60"/>
      <c r="J129" s="60"/>
      <c r="K129" s="60"/>
      <c r="L129" s="60"/>
      <c r="M129" s="60"/>
      <c r="N129" s="60"/>
      <c r="O129" s="60"/>
      <c r="P129" s="30"/>
    </row>
    <row r="130" spans="1:16">
      <c r="A130" s="72"/>
      <c r="B130" s="60"/>
      <c r="C130" s="60"/>
      <c r="D130" s="60"/>
      <c r="E130" s="60"/>
      <c r="F130" s="60"/>
      <c r="G130" s="60"/>
      <c r="H130" s="60"/>
      <c r="I130" s="60"/>
      <c r="J130" s="60"/>
      <c r="K130" s="60"/>
      <c r="L130" s="60"/>
      <c r="M130" s="60"/>
      <c r="N130" s="60"/>
      <c r="O130" s="60"/>
      <c r="P130" s="30"/>
    </row>
    <row r="131" spans="1:16">
      <c r="A131" s="72"/>
      <c r="B131" s="60"/>
      <c r="C131" s="60"/>
      <c r="D131" s="60"/>
      <c r="E131" s="60"/>
      <c r="F131" s="60"/>
      <c r="G131" s="60"/>
      <c r="H131" s="60"/>
      <c r="I131" s="60"/>
      <c r="J131" s="60"/>
      <c r="K131" s="60"/>
      <c r="L131" s="60"/>
      <c r="M131" s="60"/>
      <c r="N131" s="60"/>
      <c r="O131" s="60"/>
      <c r="P131" s="30"/>
    </row>
    <row r="132" spans="1:16">
      <c r="A132" s="72"/>
      <c r="B132" s="60"/>
      <c r="C132" s="60"/>
      <c r="D132" s="60"/>
      <c r="E132" s="60"/>
      <c r="F132" s="60"/>
      <c r="G132" s="60"/>
      <c r="H132" s="60"/>
      <c r="I132" s="60"/>
      <c r="J132" s="60"/>
      <c r="K132" s="60"/>
      <c r="L132" s="60"/>
      <c r="M132" s="60"/>
      <c r="N132" s="60"/>
      <c r="O132" s="60"/>
      <c r="P132" s="30"/>
    </row>
    <row r="133" spans="1:16">
      <c r="A133" s="72"/>
      <c r="B133" s="60"/>
      <c r="C133" s="60"/>
      <c r="D133" s="60"/>
      <c r="E133" s="60"/>
      <c r="F133" s="60"/>
      <c r="G133" s="60"/>
      <c r="H133" s="60"/>
      <c r="I133" s="60"/>
      <c r="J133" s="60"/>
      <c r="K133" s="60"/>
      <c r="L133" s="60"/>
      <c r="M133" s="60"/>
      <c r="N133" s="60"/>
      <c r="O133" s="60"/>
      <c r="P133" s="30"/>
    </row>
    <row r="134" spans="1:16">
      <c r="A134" s="72"/>
      <c r="B134" s="60"/>
      <c r="C134" s="60"/>
      <c r="D134" s="60"/>
      <c r="E134" s="60"/>
      <c r="F134" s="60"/>
      <c r="G134" s="60"/>
      <c r="H134" s="60"/>
      <c r="I134" s="60"/>
      <c r="J134" s="60"/>
      <c r="K134" s="60"/>
      <c r="L134" s="60"/>
      <c r="M134" s="60"/>
      <c r="N134" s="60"/>
      <c r="O134" s="60"/>
      <c r="P134" s="30"/>
    </row>
    <row r="135" spans="1:16">
      <c r="A135" s="72"/>
      <c r="B135" s="60"/>
      <c r="C135" s="60"/>
      <c r="D135" s="60"/>
      <c r="E135" s="60"/>
      <c r="F135" s="60"/>
      <c r="G135" s="60"/>
      <c r="H135" s="60"/>
      <c r="I135" s="60"/>
      <c r="J135" s="60"/>
      <c r="K135" s="60"/>
      <c r="L135" s="60"/>
      <c r="M135" s="60"/>
      <c r="N135" s="60"/>
      <c r="O135" s="60"/>
      <c r="P135" s="30"/>
    </row>
    <row r="136" spans="1:16">
      <c r="A136" s="72"/>
      <c r="B136" s="60"/>
      <c r="C136" s="60"/>
      <c r="D136" s="60"/>
      <c r="E136" s="60"/>
      <c r="F136" s="60"/>
      <c r="G136" s="60"/>
      <c r="H136" s="60"/>
      <c r="I136" s="60"/>
      <c r="J136" s="60"/>
      <c r="K136" s="60"/>
      <c r="L136" s="60"/>
      <c r="M136" s="60"/>
      <c r="N136" s="60"/>
      <c r="O136" s="60"/>
      <c r="P136" s="30"/>
    </row>
    <row r="137" spans="1:16">
      <c r="A137" s="72"/>
      <c r="B137" s="60"/>
      <c r="C137" s="60"/>
      <c r="D137" s="60"/>
      <c r="E137" s="60"/>
      <c r="F137" s="60"/>
      <c r="G137" s="60"/>
      <c r="H137" s="60"/>
      <c r="I137" s="60"/>
      <c r="J137" s="60"/>
      <c r="K137" s="60"/>
      <c r="L137" s="60"/>
      <c r="M137" s="60"/>
      <c r="N137" s="60"/>
      <c r="O137" s="60"/>
      <c r="P137" s="30"/>
    </row>
    <row r="138" spans="1:16">
      <c r="A138" s="72"/>
      <c r="B138" s="60"/>
      <c r="C138" s="60"/>
      <c r="D138" s="60"/>
      <c r="E138" s="60"/>
      <c r="F138" s="60"/>
      <c r="G138" s="60"/>
      <c r="H138" s="60"/>
      <c r="I138" s="60"/>
      <c r="J138" s="60"/>
      <c r="K138" s="60"/>
      <c r="L138" s="60"/>
      <c r="M138" s="60"/>
      <c r="N138" s="60"/>
      <c r="O138" s="60"/>
      <c r="P138" s="30"/>
    </row>
    <row r="139" spans="1:16">
      <c r="A139" s="72"/>
      <c r="B139" s="60"/>
      <c r="C139" s="60"/>
      <c r="D139" s="60"/>
      <c r="E139" s="60"/>
      <c r="F139" s="60"/>
      <c r="G139" s="60"/>
      <c r="H139" s="60"/>
      <c r="I139" s="60"/>
      <c r="J139" s="60"/>
      <c r="K139" s="60"/>
      <c r="L139" s="60"/>
      <c r="M139" s="60"/>
      <c r="N139" s="60"/>
      <c r="O139" s="60"/>
      <c r="P139" s="30"/>
    </row>
    <row r="141" spans="1:16">
      <c r="P141" s="66"/>
    </row>
    <row r="142" spans="1:16">
      <c r="P142" s="66"/>
    </row>
    <row r="143" spans="1:16">
      <c r="B143" s="74"/>
      <c r="P143" s="66"/>
    </row>
    <row r="144" spans="1:16">
      <c r="B144" s="44"/>
      <c r="C144" s="44"/>
      <c r="D144" s="44"/>
      <c r="E144" s="44"/>
      <c r="F144" s="44"/>
      <c r="G144" s="44"/>
      <c r="H144" s="44"/>
      <c r="I144" s="44"/>
      <c r="J144" s="44"/>
      <c r="K144" s="44"/>
      <c r="L144" s="44"/>
      <c r="M144" s="44"/>
    </row>
    <row r="145" spans="1:16">
      <c r="A145" s="78"/>
      <c r="B145" s="44"/>
      <c r="C145" s="44"/>
      <c r="D145" s="44"/>
      <c r="E145" s="44"/>
      <c r="F145" s="44"/>
      <c r="G145" s="44"/>
      <c r="H145" s="44"/>
      <c r="I145" s="44"/>
      <c r="J145" s="44"/>
      <c r="K145" s="44"/>
      <c r="L145" s="44"/>
      <c r="M145" s="44"/>
    </row>
    <row r="146" spans="1:16">
      <c r="A146" s="72"/>
      <c r="B146" s="44"/>
      <c r="C146" s="44"/>
      <c r="D146" s="44"/>
      <c r="E146" s="44"/>
      <c r="F146" s="44"/>
      <c r="G146" s="44"/>
      <c r="H146" s="44"/>
      <c r="I146" s="44"/>
      <c r="J146" s="44"/>
      <c r="K146" s="44"/>
      <c r="L146" s="44"/>
      <c r="M146" s="44"/>
    </row>
    <row r="147" spans="1:16">
      <c r="A147" s="72"/>
      <c r="B147" s="83"/>
      <c r="C147" s="83"/>
      <c r="D147" s="83"/>
      <c r="E147" s="83"/>
      <c r="F147" s="83"/>
      <c r="G147" s="83"/>
      <c r="H147" s="83"/>
      <c r="I147" s="83"/>
      <c r="J147" s="83"/>
      <c r="K147" s="83"/>
      <c r="L147" s="83"/>
      <c r="M147" s="83"/>
      <c r="N147" s="84"/>
      <c r="O147" s="84"/>
      <c r="P147" s="23"/>
    </row>
    <row r="148" spans="1:16">
      <c r="A148" s="72"/>
      <c r="B148" s="44"/>
      <c r="C148" s="83"/>
      <c r="D148" s="83"/>
      <c r="E148" s="83"/>
      <c r="F148" s="83"/>
      <c r="G148" s="83"/>
      <c r="H148" s="83"/>
      <c r="I148" s="83"/>
      <c r="J148" s="83"/>
      <c r="K148" s="83"/>
      <c r="L148" s="83"/>
      <c r="M148" s="83"/>
      <c r="N148" s="84"/>
      <c r="O148" s="84"/>
      <c r="P148" s="23"/>
    </row>
    <row r="149" spans="1:16">
      <c r="A149" s="72"/>
      <c r="B149" s="44"/>
      <c r="C149" s="44"/>
      <c r="D149" s="83"/>
      <c r="E149" s="83"/>
      <c r="F149" s="83"/>
      <c r="G149" s="83"/>
      <c r="H149" s="83"/>
      <c r="I149" s="83"/>
      <c r="J149" s="83"/>
      <c r="K149" s="83"/>
      <c r="L149" s="83"/>
      <c r="M149" s="83"/>
      <c r="N149" s="84"/>
      <c r="O149" s="84"/>
      <c r="P149" s="23"/>
    </row>
    <row r="150" spans="1:16">
      <c r="A150" s="72"/>
      <c r="B150" s="44"/>
      <c r="C150" s="44"/>
      <c r="D150" s="44"/>
      <c r="E150" s="83"/>
      <c r="F150" s="83"/>
      <c r="G150" s="83"/>
      <c r="H150" s="83"/>
      <c r="I150" s="83"/>
      <c r="J150" s="83"/>
      <c r="K150" s="83"/>
      <c r="L150" s="83"/>
      <c r="M150" s="83"/>
      <c r="N150" s="84"/>
      <c r="O150" s="84"/>
      <c r="P150" s="23"/>
    </row>
    <row r="151" spans="1:16">
      <c r="A151" s="72"/>
      <c r="B151" s="44"/>
      <c r="C151" s="44"/>
      <c r="D151" s="44"/>
      <c r="E151" s="44"/>
      <c r="F151" s="83"/>
      <c r="G151" s="83"/>
      <c r="H151" s="83"/>
      <c r="I151" s="83"/>
      <c r="J151" s="83"/>
      <c r="K151" s="83"/>
      <c r="L151" s="83"/>
      <c r="M151" s="83"/>
      <c r="N151" s="84"/>
      <c r="O151" s="84"/>
      <c r="P151" s="23"/>
    </row>
    <row r="152" spans="1:16">
      <c r="A152" s="72"/>
      <c r="B152" s="44"/>
      <c r="C152" s="44"/>
      <c r="D152" s="44"/>
      <c r="E152" s="44"/>
      <c r="F152" s="44"/>
      <c r="G152" s="83"/>
      <c r="H152" s="83"/>
      <c r="I152" s="83"/>
      <c r="J152" s="83"/>
      <c r="K152" s="83"/>
      <c r="L152" s="83"/>
      <c r="M152" s="83"/>
      <c r="N152" s="84"/>
      <c r="O152" s="84"/>
      <c r="P152" s="23"/>
    </row>
    <row r="153" spans="1:16">
      <c r="A153" s="72"/>
      <c r="B153" s="44"/>
      <c r="C153" s="44"/>
      <c r="D153" s="44"/>
      <c r="E153" s="44"/>
      <c r="F153" s="44"/>
      <c r="G153" s="44"/>
      <c r="H153" s="83"/>
      <c r="I153" s="83"/>
      <c r="J153" s="83"/>
      <c r="K153" s="83"/>
      <c r="L153" s="83"/>
      <c r="M153" s="83"/>
      <c r="N153" s="84"/>
      <c r="O153" s="84"/>
      <c r="P153" s="23"/>
    </row>
    <row r="154" spans="1:16">
      <c r="A154" s="72"/>
      <c r="B154" s="44"/>
      <c r="C154" s="44"/>
      <c r="D154" s="44"/>
      <c r="E154" s="44"/>
      <c r="F154" s="44"/>
      <c r="G154" s="44"/>
      <c r="H154" s="44"/>
      <c r="I154" s="83"/>
      <c r="J154" s="83"/>
      <c r="K154" s="83"/>
      <c r="L154" s="83"/>
      <c r="M154" s="83"/>
      <c r="N154" s="84"/>
      <c r="O154" s="84"/>
      <c r="P154" s="23"/>
    </row>
    <row r="155" spans="1:16">
      <c r="A155" s="72"/>
      <c r="B155" s="44"/>
      <c r="C155" s="44"/>
      <c r="D155" s="44"/>
      <c r="E155" s="44"/>
      <c r="F155" s="44"/>
      <c r="G155" s="44"/>
      <c r="H155" s="44"/>
      <c r="I155" s="44"/>
      <c r="J155" s="85"/>
      <c r="K155" s="85"/>
      <c r="L155" s="85"/>
      <c r="M155" s="85"/>
      <c r="N155" s="84"/>
      <c r="O155" s="84"/>
      <c r="P155" s="23"/>
    </row>
    <row r="156" spans="1:16">
      <c r="A156" s="72"/>
      <c r="B156" s="44"/>
      <c r="C156" s="44"/>
      <c r="D156" s="44"/>
      <c r="E156" s="44"/>
      <c r="F156" s="44"/>
      <c r="G156" s="44"/>
      <c r="H156" s="44"/>
      <c r="I156" s="44"/>
      <c r="J156" s="60"/>
      <c r="K156" s="85"/>
      <c r="L156" s="85"/>
      <c r="M156" s="85"/>
      <c r="N156" s="84"/>
      <c r="O156" s="84"/>
      <c r="P156" s="23"/>
    </row>
    <row r="157" spans="1:16">
      <c r="A157" s="72"/>
      <c r="B157" s="44"/>
      <c r="C157" s="44"/>
      <c r="D157" s="44"/>
      <c r="E157" s="44"/>
      <c r="F157" s="44"/>
      <c r="G157" s="44"/>
      <c r="H157" s="44"/>
      <c r="I157" s="44"/>
      <c r="J157" s="60"/>
      <c r="K157" s="60"/>
      <c r="L157" s="85"/>
      <c r="M157" s="85"/>
      <c r="N157" s="84"/>
      <c r="O157" s="84"/>
      <c r="P157" s="23"/>
    </row>
    <row r="158" spans="1:16">
      <c r="A158" s="72"/>
      <c r="B158" s="44"/>
      <c r="C158" s="44"/>
      <c r="D158" s="44"/>
      <c r="E158" s="44"/>
      <c r="F158" s="44"/>
      <c r="G158" s="44"/>
      <c r="H158" s="44"/>
      <c r="I158" s="44"/>
      <c r="J158" s="60"/>
      <c r="K158" s="60"/>
      <c r="L158" s="60"/>
      <c r="M158" s="85"/>
      <c r="N158" s="84"/>
      <c r="O158" s="84"/>
      <c r="P158" s="23"/>
    </row>
    <row r="159" spans="1:16">
      <c r="A159" s="72"/>
      <c r="N159" s="84"/>
      <c r="O159" s="84"/>
      <c r="P159" s="23"/>
    </row>
    <row r="161" spans="1:13">
      <c r="B161" s="44"/>
      <c r="C161" s="44"/>
      <c r="D161" s="44"/>
      <c r="E161" s="44"/>
      <c r="F161" s="44"/>
      <c r="G161" s="44"/>
      <c r="H161" s="44"/>
      <c r="I161" s="44"/>
      <c r="J161" s="44"/>
      <c r="K161" s="44"/>
      <c r="L161" s="44"/>
      <c r="M161" s="44"/>
    </row>
    <row r="162" spans="1:13">
      <c r="A162" s="78"/>
      <c r="B162" s="44"/>
      <c r="C162" s="44"/>
      <c r="D162" s="44"/>
      <c r="E162" s="44"/>
      <c r="F162" s="44"/>
      <c r="G162" s="44"/>
      <c r="H162" s="44"/>
      <c r="I162" s="44"/>
      <c r="J162" s="44"/>
      <c r="K162" s="44"/>
      <c r="L162" s="44"/>
      <c r="M162" s="44"/>
    </row>
    <row r="163" spans="1:13">
      <c r="A163" s="72"/>
      <c r="B163" s="44"/>
      <c r="C163" s="44"/>
      <c r="D163" s="44"/>
      <c r="E163" s="44"/>
      <c r="F163" s="44"/>
      <c r="G163" s="44"/>
      <c r="H163" s="44"/>
      <c r="I163" s="44"/>
      <c r="J163" s="44"/>
      <c r="K163" s="44"/>
      <c r="L163" s="44"/>
      <c r="M163" s="44"/>
    </row>
    <row r="164" spans="1:13">
      <c r="A164" s="72"/>
      <c r="B164" s="86"/>
      <c r="C164" s="86"/>
      <c r="D164" s="86"/>
      <c r="E164" s="86"/>
      <c r="F164" s="86"/>
      <c r="G164" s="86"/>
      <c r="H164" s="86"/>
      <c r="I164" s="86"/>
      <c r="J164" s="86"/>
      <c r="K164" s="86"/>
      <c r="L164" s="86"/>
      <c r="M164" s="86"/>
    </row>
    <row r="165" spans="1:13">
      <c r="A165" s="72"/>
      <c r="B165" s="87"/>
      <c r="C165" s="86"/>
      <c r="D165" s="86"/>
      <c r="E165" s="86"/>
      <c r="F165" s="86"/>
      <c r="G165" s="86"/>
      <c r="H165" s="86"/>
      <c r="I165" s="86"/>
      <c r="J165" s="86"/>
      <c r="K165" s="86"/>
      <c r="L165" s="86"/>
      <c r="M165" s="86"/>
    </row>
    <row r="166" spans="1:13">
      <c r="A166" s="72"/>
      <c r="B166" s="87"/>
      <c r="C166" s="87"/>
      <c r="D166" s="86"/>
      <c r="E166" s="86"/>
      <c r="F166" s="86"/>
      <c r="G166" s="86"/>
      <c r="H166" s="86"/>
      <c r="I166" s="86"/>
      <c r="J166" s="86"/>
      <c r="K166" s="86"/>
      <c r="L166" s="86"/>
      <c r="M166" s="86"/>
    </row>
    <row r="167" spans="1:13">
      <c r="A167" s="72"/>
      <c r="B167" s="87"/>
      <c r="C167" s="87"/>
      <c r="D167" s="87"/>
      <c r="E167" s="86"/>
      <c r="F167" s="86"/>
      <c r="G167" s="86"/>
      <c r="H167" s="86"/>
      <c r="I167" s="86"/>
      <c r="J167" s="86"/>
      <c r="K167" s="86"/>
      <c r="L167" s="86"/>
      <c r="M167" s="86"/>
    </row>
    <row r="168" spans="1:13">
      <c r="A168" s="72"/>
      <c r="B168" s="87"/>
      <c r="C168" s="87"/>
      <c r="D168" s="87"/>
      <c r="E168" s="87"/>
      <c r="F168" s="86"/>
      <c r="G168" s="86"/>
      <c r="H168" s="86"/>
      <c r="I168" s="86"/>
      <c r="J168" s="86"/>
      <c r="K168" s="86"/>
      <c r="L168" s="86"/>
      <c r="M168" s="86"/>
    </row>
    <row r="169" spans="1:13">
      <c r="A169" s="72"/>
      <c r="B169" s="87"/>
      <c r="C169" s="87"/>
      <c r="D169" s="87"/>
      <c r="E169" s="87"/>
      <c r="F169" s="87"/>
      <c r="G169" s="86"/>
      <c r="H169" s="86"/>
      <c r="I169" s="86"/>
      <c r="J169" s="86"/>
      <c r="K169" s="86"/>
      <c r="L169" s="86"/>
      <c r="M169" s="86"/>
    </row>
    <row r="170" spans="1:13">
      <c r="A170" s="72"/>
      <c r="B170" s="87"/>
      <c r="C170" s="87"/>
      <c r="D170" s="87"/>
      <c r="E170" s="87"/>
      <c r="F170" s="87"/>
      <c r="G170" s="87"/>
      <c r="H170" s="86"/>
      <c r="I170" s="86"/>
      <c r="J170" s="86"/>
      <c r="K170" s="86"/>
      <c r="L170" s="86"/>
      <c r="M170" s="86"/>
    </row>
    <row r="171" spans="1:13">
      <c r="A171" s="72"/>
      <c r="B171" s="87"/>
      <c r="C171" s="87"/>
      <c r="D171" s="87"/>
      <c r="E171" s="87"/>
      <c r="F171" s="87"/>
      <c r="G171" s="87"/>
      <c r="H171" s="87"/>
      <c r="I171" s="86"/>
      <c r="J171" s="86"/>
      <c r="K171" s="86"/>
      <c r="L171" s="86"/>
      <c r="M171" s="86"/>
    </row>
    <row r="172" spans="1:13">
      <c r="A172" s="72"/>
      <c r="B172" s="87"/>
      <c r="C172" s="87"/>
      <c r="D172" s="87"/>
      <c r="E172" s="87"/>
      <c r="F172" s="87"/>
      <c r="G172" s="87"/>
      <c r="H172" s="87"/>
      <c r="I172" s="87"/>
      <c r="J172" s="86"/>
      <c r="K172" s="86"/>
      <c r="L172" s="86"/>
      <c r="M172" s="86"/>
    </row>
    <row r="173" spans="1:13">
      <c r="A173" s="72"/>
      <c r="B173" s="87"/>
      <c r="C173" s="87"/>
      <c r="D173" s="87"/>
      <c r="E173" s="87"/>
      <c r="F173" s="87"/>
      <c r="G173" s="87"/>
      <c r="H173" s="87"/>
      <c r="I173" s="87"/>
      <c r="J173" s="87"/>
      <c r="K173" s="86"/>
      <c r="L173" s="86"/>
      <c r="M173" s="86"/>
    </row>
    <row r="174" spans="1:13">
      <c r="A174" s="72"/>
      <c r="B174" s="87"/>
      <c r="C174" s="87"/>
      <c r="D174" s="87"/>
      <c r="E174" s="87"/>
      <c r="F174" s="87"/>
      <c r="G174" s="87"/>
      <c r="H174" s="87"/>
      <c r="I174" s="87"/>
      <c r="J174" s="87"/>
      <c r="K174" s="87"/>
      <c r="L174" s="86"/>
      <c r="M174" s="86"/>
    </row>
    <row r="175" spans="1:13">
      <c r="A175" s="72"/>
      <c r="B175" s="87"/>
      <c r="C175" s="87"/>
      <c r="D175" s="87"/>
      <c r="E175" s="87"/>
      <c r="F175" s="87"/>
      <c r="G175" s="87"/>
      <c r="H175" s="87"/>
      <c r="I175" s="87"/>
      <c r="J175" s="87"/>
      <c r="K175" s="87"/>
      <c r="L175" s="87"/>
      <c r="M175" s="86"/>
    </row>
    <row r="176" spans="1:13">
      <c r="A176" s="72"/>
    </row>
    <row r="178" spans="1:14">
      <c r="A178" s="78"/>
    </row>
    <row r="179" spans="1:14">
      <c r="A179" s="44"/>
      <c r="B179" s="44"/>
      <c r="C179" s="44"/>
      <c r="D179" s="44"/>
      <c r="E179" s="44"/>
      <c r="F179" s="44"/>
      <c r="G179" s="44"/>
      <c r="H179" s="44"/>
      <c r="I179" s="44"/>
      <c r="J179" s="44"/>
      <c r="K179" s="44"/>
      <c r="L179" s="44"/>
      <c r="M179" s="44"/>
      <c r="N179" s="44"/>
    </row>
    <row r="180" spans="1:14">
      <c r="A180" s="60"/>
      <c r="B180" s="44"/>
      <c r="C180" s="44"/>
      <c r="D180" s="44"/>
      <c r="E180" s="44"/>
      <c r="F180" s="44"/>
      <c r="G180" s="44"/>
      <c r="H180" s="44"/>
      <c r="I180" s="44"/>
      <c r="J180" s="44"/>
      <c r="K180" s="44"/>
      <c r="L180" s="44"/>
      <c r="M180" s="44"/>
      <c r="N180" s="60"/>
    </row>
    <row r="181" spans="1:14">
      <c r="A181" s="72"/>
      <c r="B181" s="44"/>
      <c r="C181" s="44"/>
      <c r="D181" s="44"/>
      <c r="E181" s="44"/>
      <c r="F181" s="44"/>
      <c r="G181" s="44"/>
      <c r="H181" s="44"/>
      <c r="I181" s="44"/>
      <c r="J181" s="44"/>
      <c r="K181" s="44"/>
      <c r="L181" s="44"/>
      <c r="M181" s="44"/>
      <c r="N181" s="44"/>
    </row>
    <row r="182" spans="1:14">
      <c r="A182" s="72"/>
      <c r="B182" s="65"/>
      <c r="C182" s="65"/>
      <c r="D182" s="65"/>
      <c r="E182" s="65"/>
      <c r="F182" s="65"/>
      <c r="G182" s="65"/>
      <c r="H182" s="65"/>
      <c r="I182" s="65"/>
      <c r="J182" s="65"/>
      <c r="K182" s="65"/>
      <c r="L182" s="65"/>
      <c r="M182" s="65"/>
      <c r="N182" s="65"/>
    </row>
    <row r="183" spans="1:14">
      <c r="A183" s="72"/>
      <c r="B183" s="65"/>
      <c r="C183" s="65"/>
      <c r="D183" s="65"/>
      <c r="E183" s="65"/>
      <c r="F183" s="65"/>
      <c r="G183" s="65"/>
      <c r="H183" s="65"/>
      <c r="I183" s="65"/>
      <c r="J183" s="65"/>
      <c r="K183" s="65"/>
      <c r="L183" s="65"/>
      <c r="M183" s="65"/>
      <c r="N183" s="65"/>
    </row>
    <row r="184" spans="1:14">
      <c r="A184" s="72"/>
      <c r="B184" s="65"/>
      <c r="C184" s="65"/>
      <c r="D184" s="65"/>
      <c r="E184" s="65"/>
      <c r="F184" s="65"/>
      <c r="G184" s="65"/>
      <c r="H184" s="65"/>
      <c r="I184" s="65"/>
      <c r="J184" s="65"/>
      <c r="K184" s="65"/>
      <c r="L184" s="65"/>
      <c r="M184" s="65"/>
      <c r="N184" s="65"/>
    </row>
    <row r="185" spans="1:14">
      <c r="A185" s="72"/>
      <c r="B185" s="65"/>
      <c r="C185" s="65"/>
      <c r="D185" s="65"/>
      <c r="E185" s="65"/>
      <c r="F185" s="65"/>
      <c r="G185" s="65"/>
      <c r="H185" s="65"/>
      <c r="I185" s="65"/>
      <c r="J185" s="65"/>
      <c r="K185" s="65"/>
      <c r="L185" s="65"/>
      <c r="M185" s="65"/>
      <c r="N185" s="65"/>
    </row>
    <row r="186" spans="1:14">
      <c r="A186" s="72"/>
      <c r="B186" s="65"/>
      <c r="C186" s="65"/>
      <c r="D186" s="65"/>
      <c r="E186" s="65"/>
      <c r="F186" s="65"/>
      <c r="G186" s="65"/>
      <c r="H186" s="65"/>
      <c r="I186" s="65"/>
      <c r="J186" s="65"/>
      <c r="K186" s="65"/>
      <c r="L186" s="65"/>
      <c r="M186" s="65"/>
      <c r="N186" s="65"/>
    </row>
    <row r="187" spans="1:14">
      <c r="A187" s="72"/>
      <c r="B187" s="65"/>
      <c r="C187" s="65"/>
      <c r="D187" s="65"/>
      <c r="E187" s="65"/>
      <c r="F187" s="65"/>
      <c r="G187" s="65"/>
      <c r="H187" s="65"/>
      <c r="I187" s="65"/>
      <c r="J187" s="65"/>
      <c r="K187" s="65"/>
      <c r="L187" s="65"/>
      <c r="M187" s="65"/>
      <c r="N187" s="65"/>
    </row>
    <row r="188" spans="1:14">
      <c r="A188" s="72"/>
      <c r="B188" s="65"/>
      <c r="C188" s="65"/>
      <c r="D188" s="65"/>
      <c r="E188" s="65"/>
      <c r="F188" s="65"/>
      <c r="G188" s="65"/>
      <c r="H188" s="65"/>
      <c r="I188" s="65"/>
      <c r="J188" s="65"/>
      <c r="K188" s="65"/>
      <c r="L188" s="65"/>
      <c r="M188" s="65"/>
      <c r="N188" s="65"/>
    </row>
    <row r="189" spans="1:14">
      <c r="A189" s="72"/>
      <c r="B189" s="65"/>
      <c r="C189" s="65"/>
      <c r="D189" s="65"/>
      <c r="E189" s="65"/>
      <c r="F189" s="65"/>
      <c r="G189" s="65"/>
      <c r="H189" s="65"/>
      <c r="I189" s="65"/>
      <c r="J189" s="65"/>
      <c r="K189" s="65"/>
      <c r="L189" s="65"/>
      <c r="M189" s="65"/>
      <c r="N189" s="65"/>
    </row>
    <row r="190" spans="1:14">
      <c r="A190" s="72"/>
      <c r="B190" s="65"/>
      <c r="C190" s="65"/>
      <c r="D190" s="65"/>
      <c r="E190" s="65"/>
      <c r="F190" s="65"/>
      <c r="G190" s="65"/>
      <c r="H190" s="65"/>
      <c r="I190" s="65"/>
      <c r="J190" s="65"/>
      <c r="K190" s="65"/>
      <c r="L190" s="65"/>
      <c r="M190" s="65"/>
      <c r="N190" s="65"/>
    </row>
    <row r="191" spans="1:14">
      <c r="A191" s="72"/>
      <c r="B191" s="65"/>
      <c r="C191" s="65"/>
      <c r="D191" s="65"/>
      <c r="E191" s="65"/>
      <c r="F191" s="65"/>
      <c r="G191" s="65"/>
      <c r="H191" s="65"/>
      <c r="I191" s="65"/>
      <c r="J191" s="65"/>
      <c r="K191" s="65"/>
      <c r="L191" s="65"/>
      <c r="M191" s="65"/>
      <c r="N191" s="65"/>
    </row>
    <row r="192" spans="1:14">
      <c r="A192" s="72"/>
      <c r="B192" s="65"/>
      <c r="C192" s="65"/>
      <c r="D192" s="65"/>
      <c r="E192" s="65"/>
      <c r="F192" s="65"/>
      <c r="G192" s="65"/>
      <c r="H192" s="65"/>
      <c r="I192" s="65"/>
      <c r="J192" s="65"/>
      <c r="K192" s="65"/>
      <c r="L192" s="65"/>
      <c r="M192" s="65"/>
      <c r="N192" s="65"/>
    </row>
    <row r="193" spans="1:14">
      <c r="A193" s="72"/>
      <c r="B193" s="65"/>
      <c r="C193" s="65"/>
      <c r="D193" s="65"/>
      <c r="E193" s="65"/>
      <c r="F193" s="65"/>
      <c r="G193" s="65"/>
      <c r="H193" s="65"/>
      <c r="I193" s="65"/>
      <c r="J193" s="65"/>
      <c r="K193" s="65"/>
      <c r="L193" s="65"/>
      <c r="M193" s="65"/>
      <c r="N193" s="65"/>
    </row>
    <row r="194" spans="1:14">
      <c r="A194" s="72"/>
      <c r="B194" s="65"/>
      <c r="C194" s="65"/>
      <c r="D194" s="65"/>
      <c r="E194" s="65"/>
      <c r="F194" s="65"/>
      <c r="G194" s="65"/>
      <c r="H194" s="65"/>
      <c r="I194" s="65"/>
      <c r="J194" s="65"/>
      <c r="K194" s="65"/>
      <c r="L194" s="65"/>
      <c r="M194" s="65"/>
      <c r="N194" s="65"/>
    </row>
    <row r="195" spans="1:14">
      <c r="A195" s="44"/>
      <c r="B195" s="44"/>
      <c r="C195" s="44"/>
      <c r="D195" s="44"/>
      <c r="E195" s="44"/>
      <c r="F195" s="44"/>
      <c r="G195" s="44"/>
      <c r="H195" s="44"/>
      <c r="I195" s="44"/>
      <c r="J195" s="44"/>
      <c r="K195" s="44"/>
      <c r="L195" s="44"/>
      <c r="M195" s="44"/>
      <c r="N195" s="44"/>
    </row>
    <row r="196" spans="1:14">
      <c r="A196" s="78"/>
    </row>
    <row r="197" spans="1:14">
      <c r="A197" s="44"/>
      <c r="B197" s="44"/>
      <c r="C197" s="44"/>
      <c r="D197" s="44"/>
      <c r="E197" s="44"/>
      <c r="F197" s="44"/>
      <c r="G197" s="44"/>
      <c r="H197" s="44"/>
      <c r="I197" s="44"/>
      <c r="J197" s="44"/>
      <c r="K197" s="44"/>
      <c r="L197" s="44"/>
      <c r="M197" s="44"/>
      <c r="N197" s="44"/>
    </row>
    <row r="198" spans="1:14">
      <c r="A198" s="60"/>
      <c r="B198" s="44"/>
      <c r="C198" s="44"/>
      <c r="D198" s="44"/>
      <c r="E198" s="44"/>
      <c r="F198" s="44"/>
      <c r="G198" s="44"/>
      <c r="H198" s="44"/>
      <c r="I198" s="44"/>
      <c r="J198" s="44"/>
      <c r="K198" s="44"/>
      <c r="L198" s="44"/>
      <c r="M198" s="44"/>
      <c r="N198" s="60"/>
    </row>
    <row r="199" spans="1:14">
      <c r="A199" s="72"/>
      <c r="B199" s="44"/>
      <c r="C199" s="44"/>
      <c r="D199" s="44"/>
      <c r="E199" s="44"/>
      <c r="F199" s="44"/>
      <c r="G199" s="44"/>
      <c r="H199" s="44"/>
      <c r="I199" s="44"/>
      <c r="J199" s="44"/>
      <c r="K199" s="44"/>
      <c r="L199" s="44"/>
      <c r="M199" s="44"/>
      <c r="N199" s="44"/>
    </row>
    <row r="200" spans="1:14">
      <c r="A200" s="72"/>
      <c r="B200" s="65"/>
      <c r="C200" s="65"/>
      <c r="D200" s="65"/>
      <c r="E200" s="65"/>
      <c r="F200" s="65"/>
      <c r="G200" s="65"/>
      <c r="H200" s="65"/>
      <c r="I200" s="65"/>
      <c r="J200" s="65"/>
      <c r="K200" s="65"/>
      <c r="L200" s="65"/>
      <c r="M200" s="65"/>
      <c r="N200" s="65"/>
    </row>
    <row r="201" spans="1:14">
      <c r="A201" s="72"/>
      <c r="B201" s="44"/>
      <c r="C201" s="65"/>
      <c r="D201" s="65"/>
      <c r="E201" s="65"/>
      <c r="F201" s="65"/>
      <c r="G201" s="65"/>
      <c r="H201" s="65"/>
      <c r="I201" s="65"/>
      <c r="J201" s="65"/>
      <c r="K201" s="65"/>
      <c r="L201" s="65"/>
      <c r="M201" s="65"/>
      <c r="N201" s="65"/>
    </row>
    <row r="202" spans="1:14">
      <c r="A202" s="72"/>
      <c r="B202" s="44"/>
      <c r="C202" s="44"/>
      <c r="D202" s="65"/>
      <c r="E202" s="65"/>
      <c r="F202" s="65"/>
      <c r="G202" s="65"/>
      <c r="H202" s="65"/>
      <c r="I202" s="65"/>
      <c r="J202" s="65"/>
      <c r="K202" s="65"/>
      <c r="L202" s="65"/>
      <c r="M202" s="65"/>
      <c r="N202" s="65"/>
    </row>
    <row r="203" spans="1:14">
      <c r="A203" s="72"/>
      <c r="B203" s="44"/>
      <c r="C203" s="44"/>
      <c r="D203" s="44"/>
      <c r="E203" s="65"/>
      <c r="F203" s="65"/>
      <c r="G203" s="65"/>
      <c r="H203" s="65"/>
      <c r="I203" s="65"/>
      <c r="J203" s="65"/>
      <c r="K203" s="65"/>
      <c r="L203" s="65"/>
      <c r="M203" s="65"/>
      <c r="N203" s="65"/>
    </row>
    <row r="204" spans="1:14">
      <c r="A204" s="72"/>
      <c r="B204" s="44"/>
      <c r="C204" s="44"/>
      <c r="D204" s="44"/>
      <c r="E204" s="44"/>
      <c r="F204" s="65"/>
      <c r="G204" s="65"/>
      <c r="H204" s="65"/>
      <c r="I204" s="65"/>
      <c r="J204" s="65"/>
      <c r="K204" s="65"/>
      <c r="L204" s="65"/>
      <c r="M204" s="65"/>
      <c r="N204" s="65"/>
    </row>
    <row r="205" spans="1:14">
      <c r="A205" s="72"/>
      <c r="B205" s="44"/>
      <c r="C205" s="44"/>
      <c r="D205" s="44"/>
      <c r="E205" s="44"/>
      <c r="F205" s="44"/>
      <c r="G205" s="65"/>
      <c r="H205" s="65"/>
      <c r="I205" s="65"/>
      <c r="J205" s="65"/>
      <c r="K205" s="65"/>
      <c r="L205" s="65"/>
      <c r="M205" s="65"/>
      <c r="N205" s="65"/>
    </row>
    <row r="206" spans="1:14">
      <c r="A206" s="72"/>
      <c r="B206" s="44"/>
      <c r="C206" s="44"/>
      <c r="D206" s="44"/>
      <c r="E206" s="44"/>
      <c r="F206" s="44"/>
      <c r="G206" s="44"/>
      <c r="H206" s="65"/>
      <c r="I206" s="65"/>
      <c r="J206" s="65"/>
      <c r="K206" s="65"/>
      <c r="L206" s="65"/>
      <c r="M206" s="65"/>
      <c r="N206" s="65"/>
    </row>
    <row r="207" spans="1:14">
      <c r="A207" s="72"/>
      <c r="B207" s="44"/>
      <c r="C207" s="44"/>
      <c r="D207" s="44"/>
      <c r="E207" s="44"/>
      <c r="F207" s="44"/>
      <c r="G207" s="44"/>
      <c r="H207" s="44"/>
      <c r="I207" s="65"/>
      <c r="J207" s="65"/>
      <c r="K207" s="65"/>
      <c r="L207" s="65"/>
      <c r="M207" s="65"/>
      <c r="N207" s="65"/>
    </row>
    <row r="208" spans="1:14">
      <c r="A208" s="72"/>
      <c r="B208" s="44"/>
      <c r="C208" s="44"/>
      <c r="D208" s="44"/>
      <c r="E208" s="44"/>
      <c r="F208" s="44"/>
      <c r="G208" s="44"/>
      <c r="H208" s="44"/>
      <c r="I208" s="44"/>
      <c r="J208" s="65"/>
      <c r="K208" s="65"/>
      <c r="L208" s="65"/>
      <c r="M208" s="65"/>
      <c r="N208" s="65"/>
    </row>
    <row r="209" spans="1:14">
      <c r="A209" s="72"/>
      <c r="B209" s="44"/>
      <c r="C209" s="44"/>
      <c r="D209" s="44"/>
      <c r="E209" s="44"/>
      <c r="F209" s="44"/>
      <c r="G209" s="44"/>
      <c r="H209" s="44"/>
      <c r="I209" s="44"/>
      <c r="J209" s="44"/>
      <c r="K209" s="65"/>
      <c r="L209" s="65"/>
      <c r="M209" s="65"/>
      <c r="N209" s="65"/>
    </row>
    <row r="210" spans="1:14">
      <c r="A210" s="72"/>
      <c r="B210" s="44"/>
      <c r="C210" s="44"/>
      <c r="D210" s="44"/>
      <c r="E210" s="44"/>
      <c r="F210" s="44"/>
      <c r="G210" s="44"/>
      <c r="H210" s="44"/>
      <c r="I210" s="44"/>
      <c r="J210" s="44"/>
      <c r="K210" s="44"/>
      <c r="L210" s="65"/>
      <c r="M210" s="65"/>
      <c r="N210" s="65"/>
    </row>
    <row r="211" spans="1:14">
      <c r="A211" s="72"/>
      <c r="B211" s="44"/>
      <c r="C211" s="44"/>
      <c r="D211" s="44"/>
      <c r="E211" s="44"/>
      <c r="F211" s="44"/>
      <c r="G211" s="44"/>
      <c r="H211" s="44"/>
      <c r="I211" s="44"/>
      <c r="J211" s="44"/>
      <c r="K211" s="44"/>
      <c r="L211" s="44"/>
      <c r="M211" s="65"/>
      <c r="N211" s="65"/>
    </row>
    <row r="212" spans="1:14">
      <c r="A212" s="72"/>
      <c r="B212" s="44"/>
      <c r="C212" s="44"/>
      <c r="D212" s="44"/>
      <c r="E212" s="44"/>
      <c r="F212" s="44"/>
      <c r="G212" s="44"/>
      <c r="H212" s="44"/>
      <c r="I212" s="44"/>
      <c r="J212" s="44"/>
      <c r="K212" s="44"/>
      <c r="L212" s="44"/>
      <c r="M212" s="44"/>
      <c r="N212" s="65"/>
    </row>
    <row r="213" spans="1:14">
      <c r="A213" s="88"/>
    </row>
    <row r="215" spans="1:14">
      <c r="A215" s="78"/>
      <c r="B215" s="44"/>
      <c r="C215" s="44"/>
      <c r="D215" s="44"/>
      <c r="E215" s="44"/>
      <c r="F215" s="44"/>
      <c r="G215" s="44"/>
      <c r="H215" s="44"/>
      <c r="I215" s="44"/>
      <c r="J215" s="44"/>
      <c r="K215" s="44"/>
      <c r="L215" s="44"/>
      <c r="M215" s="44"/>
      <c r="N215" s="44"/>
    </row>
    <row r="216" spans="1:14">
      <c r="A216" s="60"/>
      <c r="B216" s="44"/>
      <c r="C216" s="44"/>
      <c r="D216" s="44"/>
      <c r="E216" s="44"/>
      <c r="F216" s="44"/>
      <c r="G216" s="44"/>
      <c r="H216" s="44"/>
      <c r="I216" s="44"/>
      <c r="J216" s="44"/>
      <c r="K216" s="44"/>
      <c r="L216" s="44"/>
      <c r="M216" s="44"/>
      <c r="N216" s="60"/>
    </row>
    <row r="217" spans="1:14">
      <c r="A217" s="72"/>
      <c r="B217" s="44"/>
      <c r="C217" s="44"/>
      <c r="D217" s="44"/>
      <c r="E217" s="44"/>
      <c r="F217" s="44"/>
      <c r="G217" s="44"/>
      <c r="H217" s="44"/>
      <c r="I217" s="44"/>
      <c r="J217" s="44"/>
      <c r="K217" s="44"/>
      <c r="L217" s="44"/>
      <c r="M217" s="44"/>
      <c r="N217" s="44"/>
    </row>
    <row r="218" spans="1:14">
      <c r="A218" s="72"/>
      <c r="B218" s="65"/>
      <c r="C218" s="65"/>
      <c r="D218" s="65"/>
      <c r="E218" s="65"/>
      <c r="F218" s="65"/>
      <c r="G218" s="65"/>
      <c r="H218" s="65"/>
      <c r="I218" s="65"/>
      <c r="J218" s="65"/>
      <c r="K218" s="65"/>
      <c r="L218" s="65"/>
      <c r="M218" s="65"/>
      <c r="N218" s="65"/>
    </row>
    <row r="219" spans="1:14">
      <c r="A219" s="72"/>
      <c r="B219" s="44"/>
      <c r="C219" s="65"/>
      <c r="D219" s="65"/>
      <c r="E219" s="65"/>
      <c r="F219" s="65"/>
      <c r="G219" s="65"/>
      <c r="H219" s="65"/>
      <c r="I219" s="65"/>
      <c r="J219" s="65"/>
      <c r="K219" s="65"/>
      <c r="L219" s="65"/>
      <c r="M219" s="65"/>
      <c r="N219" s="65"/>
    </row>
    <row r="220" spans="1:14">
      <c r="A220" s="72"/>
      <c r="B220" s="44"/>
      <c r="C220" s="44"/>
      <c r="D220" s="65"/>
      <c r="E220" s="65"/>
      <c r="F220" s="65"/>
      <c r="G220" s="65"/>
      <c r="H220" s="65"/>
      <c r="I220" s="65"/>
      <c r="J220" s="65"/>
      <c r="K220" s="65"/>
      <c r="L220" s="65"/>
      <c r="M220" s="65"/>
      <c r="N220" s="65"/>
    </row>
    <row r="221" spans="1:14">
      <c r="A221" s="72"/>
      <c r="B221" s="44"/>
      <c r="C221" s="44"/>
      <c r="D221" s="44"/>
      <c r="E221" s="65"/>
      <c r="F221" s="65"/>
      <c r="G221" s="65"/>
      <c r="H221" s="65"/>
      <c r="I221" s="65"/>
      <c r="J221" s="65"/>
      <c r="K221" s="65"/>
      <c r="L221" s="65"/>
      <c r="M221" s="65"/>
      <c r="N221" s="65"/>
    </row>
    <row r="222" spans="1:14">
      <c r="A222" s="72"/>
      <c r="B222" s="44"/>
      <c r="C222" s="44"/>
      <c r="D222" s="44"/>
      <c r="E222" s="44"/>
      <c r="F222" s="65"/>
      <c r="G222" s="65"/>
      <c r="H222" s="65"/>
      <c r="I222" s="65"/>
      <c r="J222" s="65"/>
      <c r="K222" s="65"/>
      <c r="L222" s="65"/>
      <c r="M222" s="65"/>
      <c r="N222" s="65"/>
    </row>
    <row r="223" spans="1:14">
      <c r="A223" s="72"/>
      <c r="B223" s="44"/>
      <c r="C223" s="44"/>
      <c r="D223" s="44"/>
      <c r="E223" s="44"/>
      <c r="F223" s="44"/>
      <c r="G223" s="65"/>
      <c r="H223" s="65"/>
      <c r="I223" s="65"/>
      <c r="J223" s="65"/>
      <c r="K223" s="65"/>
      <c r="L223" s="65"/>
      <c r="M223" s="65"/>
      <c r="N223" s="65"/>
    </row>
    <row r="224" spans="1:14">
      <c r="A224" s="72"/>
      <c r="B224" s="44"/>
      <c r="C224" s="44"/>
      <c r="D224" s="44"/>
      <c r="E224" s="44"/>
      <c r="F224" s="44"/>
      <c r="G224" s="44"/>
      <c r="H224" s="65"/>
      <c r="I224" s="65"/>
      <c r="J224" s="65"/>
      <c r="K224" s="65"/>
      <c r="L224" s="65"/>
      <c r="M224" s="65"/>
      <c r="N224" s="65"/>
    </row>
    <row r="225" spans="1:14">
      <c r="A225" s="72"/>
      <c r="B225" s="44"/>
      <c r="C225" s="44"/>
      <c r="D225" s="44"/>
      <c r="E225" s="44"/>
      <c r="F225" s="44"/>
      <c r="G225" s="44"/>
      <c r="H225" s="44"/>
      <c r="I225" s="65"/>
      <c r="J225" s="65"/>
      <c r="K225" s="65"/>
      <c r="L225" s="65"/>
      <c r="M225" s="65"/>
      <c r="N225" s="65"/>
    </row>
    <row r="226" spans="1:14">
      <c r="A226" s="72"/>
      <c r="B226" s="44"/>
      <c r="C226" s="44"/>
      <c r="D226" s="44"/>
      <c r="E226" s="44"/>
      <c r="F226" s="44"/>
      <c r="G226" s="44"/>
      <c r="H226" s="44"/>
      <c r="I226" s="44"/>
      <c r="J226" s="65"/>
      <c r="K226" s="65"/>
      <c r="L226" s="65"/>
      <c r="M226" s="65"/>
      <c r="N226" s="65"/>
    </row>
    <row r="227" spans="1:14">
      <c r="A227" s="72"/>
      <c r="B227" s="44"/>
      <c r="C227" s="44"/>
      <c r="D227" s="44"/>
      <c r="E227" s="44"/>
      <c r="F227" s="44"/>
      <c r="G227" s="44"/>
      <c r="H227" s="44"/>
      <c r="I227" s="44"/>
      <c r="J227" s="44"/>
      <c r="K227" s="65"/>
      <c r="L227" s="65"/>
      <c r="M227" s="65"/>
      <c r="N227" s="65"/>
    </row>
    <row r="228" spans="1:14">
      <c r="A228" s="72"/>
      <c r="B228" s="44"/>
      <c r="C228" s="44"/>
      <c r="D228" s="44"/>
      <c r="E228" s="44"/>
      <c r="F228" s="44"/>
      <c r="G228" s="44"/>
      <c r="H228" s="44"/>
      <c r="I228" s="44"/>
      <c r="J228" s="44"/>
      <c r="K228" s="44"/>
      <c r="L228" s="65"/>
      <c r="M228" s="65"/>
      <c r="N228" s="65"/>
    </row>
    <row r="229" spans="1:14">
      <c r="A229" s="72"/>
      <c r="B229" s="44"/>
      <c r="C229" s="44"/>
      <c r="D229" s="44"/>
      <c r="E229" s="44"/>
      <c r="F229" s="44"/>
      <c r="G229" s="44"/>
      <c r="H229" s="44"/>
      <c r="I229" s="44"/>
      <c r="J229" s="44"/>
      <c r="K229" s="44"/>
      <c r="L229" s="44"/>
      <c r="M229" s="65"/>
      <c r="N229" s="65"/>
    </row>
    <row r="230" spans="1:14">
      <c r="A230" s="72"/>
      <c r="B230" s="44"/>
      <c r="C230" s="44"/>
      <c r="D230" s="44"/>
      <c r="E230" s="44"/>
      <c r="F230" s="44"/>
      <c r="G230" s="44"/>
      <c r="H230" s="44"/>
      <c r="I230" s="44"/>
      <c r="J230" s="44"/>
      <c r="K230" s="44"/>
      <c r="L230" s="44"/>
      <c r="M230" s="44"/>
      <c r="N230" s="65"/>
    </row>
    <row r="233" spans="1:14">
      <c r="A233" s="78"/>
      <c r="C233" s="44"/>
      <c r="D233" s="44"/>
      <c r="E233" s="44"/>
      <c r="F233" s="44"/>
      <c r="G233" s="44"/>
      <c r="H233" s="44"/>
      <c r="I233" s="44"/>
      <c r="J233" s="44"/>
      <c r="K233" s="44"/>
      <c r="L233" s="44"/>
      <c r="M233" s="44"/>
      <c r="N233" s="60"/>
    </row>
    <row r="234" spans="1:14">
      <c r="A234" s="79"/>
      <c r="B234" s="44"/>
      <c r="C234" s="44"/>
      <c r="D234" s="44"/>
      <c r="E234" s="44"/>
      <c r="F234" s="44"/>
      <c r="G234" s="44"/>
      <c r="H234" s="44"/>
      <c r="I234" s="44"/>
      <c r="J234" s="44"/>
      <c r="K234" s="44"/>
      <c r="L234" s="44"/>
      <c r="M234" s="44"/>
      <c r="N234" s="44"/>
    </row>
    <row r="235" spans="1:14">
      <c r="A235" s="72"/>
      <c r="B235" s="44"/>
      <c r="C235" s="44"/>
      <c r="D235" s="44"/>
      <c r="E235" s="44"/>
      <c r="F235" s="44"/>
      <c r="G235" s="44"/>
      <c r="H235" s="44"/>
      <c r="I235" s="44"/>
      <c r="J235" s="44"/>
      <c r="K235" s="44"/>
      <c r="L235" s="44"/>
      <c r="M235" s="44"/>
      <c r="N235" s="44"/>
    </row>
    <row r="236" spans="1:14">
      <c r="A236" s="72"/>
      <c r="B236" s="60"/>
      <c r="C236" s="60"/>
      <c r="D236" s="60"/>
      <c r="E236" s="60"/>
      <c r="F236" s="60"/>
      <c r="G236" s="60"/>
      <c r="H236" s="60"/>
      <c r="I236" s="60"/>
      <c r="J236" s="60"/>
      <c r="K236" s="60"/>
      <c r="L236" s="60"/>
      <c r="M236" s="60"/>
      <c r="N236" s="60"/>
    </row>
    <row r="237" spans="1:14">
      <c r="A237" s="72"/>
      <c r="B237" s="60"/>
      <c r="C237" s="60"/>
      <c r="D237" s="60"/>
      <c r="E237" s="60"/>
      <c r="F237" s="60"/>
      <c r="G237" s="60"/>
      <c r="H237" s="60"/>
      <c r="I237" s="60"/>
      <c r="J237" s="60"/>
      <c r="K237" s="60"/>
      <c r="L237" s="60"/>
      <c r="M237" s="60"/>
      <c r="N237" s="60"/>
    </row>
    <row r="238" spans="1:14">
      <c r="A238" s="72"/>
      <c r="B238" s="60"/>
      <c r="C238" s="60"/>
      <c r="D238" s="60"/>
      <c r="E238" s="60"/>
      <c r="F238" s="60"/>
      <c r="G238" s="60"/>
      <c r="H238" s="60"/>
      <c r="I238" s="60"/>
      <c r="J238" s="60"/>
      <c r="K238" s="60"/>
      <c r="L238" s="60"/>
      <c r="M238" s="60"/>
      <c r="N238" s="60"/>
    </row>
    <row r="239" spans="1:14">
      <c r="A239" s="72"/>
      <c r="B239" s="60"/>
      <c r="C239" s="60"/>
      <c r="D239" s="60"/>
      <c r="E239" s="60"/>
      <c r="F239" s="60"/>
      <c r="G239" s="60"/>
      <c r="H239" s="60"/>
      <c r="I239" s="60"/>
      <c r="J239" s="60"/>
      <c r="K239" s="60"/>
      <c r="L239" s="60"/>
      <c r="M239" s="60"/>
      <c r="N239" s="60"/>
    </row>
    <row r="240" spans="1:14">
      <c r="A240" s="72"/>
      <c r="B240" s="60"/>
      <c r="C240" s="60"/>
      <c r="D240" s="60"/>
      <c r="E240" s="60"/>
      <c r="F240" s="60"/>
      <c r="G240" s="60"/>
      <c r="H240" s="60"/>
      <c r="I240" s="60"/>
      <c r="J240" s="60"/>
      <c r="K240" s="60"/>
      <c r="L240" s="60"/>
      <c r="M240" s="60"/>
      <c r="N240" s="60"/>
    </row>
    <row r="241" spans="1:14">
      <c r="A241" s="72"/>
      <c r="B241" s="60"/>
      <c r="C241" s="60"/>
      <c r="D241" s="60"/>
      <c r="E241" s="60"/>
      <c r="F241" s="60"/>
      <c r="G241" s="60"/>
      <c r="H241" s="60"/>
      <c r="I241" s="60"/>
      <c r="J241" s="60"/>
      <c r="K241" s="60"/>
      <c r="L241" s="60"/>
      <c r="M241" s="60"/>
      <c r="N241" s="60"/>
    </row>
    <row r="242" spans="1:14">
      <c r="A242" s="72"/>
      <c r="B242" s="60"/>
      <c r="C242" s="60"/>
      <c r="D242" s="60"/>
      <c r="E242" s="60"/>
      <c r="F242" s="60"/>
      <c r="G242" s="60"/>
      <c r="H242" s="60"/>
      <c r="I242" s="60"/>
      <c r="J242" s="60"/>
      <c r="K242" s="60"/>
      <c r="L242" s="60"/>
      <c r="M242" s="60"/>
      <c r="N242" s="60"/>
    </row>
    <row r="243" spans="1:14">
      <c r="A243" s="72"/>
      <c r="B243" s="60"/>
      <c r="C243" s="60"/>
      <c r="D243" s="60"/>
      <c r="E243" s="60"/>
      <c r="F243" s="60"/>
      <c r="G243" s="60"/>
      <c r="H243" s="60"/>
      <c r="I243" s="60"/>
      <c r="J243" s="60"/>
      <c r="K243" s="60"/>
      <c r="L243" s="60"/>
      <c r="M243" s="60"/>
      <c r="N243" s="60"/>
    </row>
    <row r="244" spans="1:14">
      <c r="A244" s="72"/>
      <c r="B244" s="60"/>
      <c r="C244" s="60"/>
      <c r="D244" s="60"/>
      <c r="E244" s="60"/>
      <c r="F244" s="60"/>
      <c r="G244" s="60"/>
      <c r="H244" s="60"/>
      <c r="I244" s="60"/>
      <c r="J244" s="60"/>
      <c r="K244" s="60"/>
      <c r="L244" s="60"/>
      <c r="M244" s="60"/>
      <c r="N244" s="60"/>
    </row>
    <row r="245" spans="1:14">
      <c r="A245" s="72"/>
      <c r="B245" s="60"/>
      <c r="C245" s="60"/>
      <c r="D245" s="60"/>
      <c r="E245" s="60"/>
      <c r="F245" s="60"/>
      <c r="G245" s="60"/>
      <c r="H245" s="60"/>
      <c r="I245" s="60"/>
      <c r="J245" s="60"/>
      <c r="K245" s="60"/>
      <c r="L245" s="60"/>
      <c r="M245" s="60"/>
      <c r="N245" s="60"/>
    </row>
    <row r="246" spans="1:14">
      <c r="A246" s="72"/>
      <c r="B246" s="60"/>
      <c r="C246" s="60"/>
      <c r="D246" s="60"/>
      <c r="E246" s="60"/>
      <c r="F246" s="60"/>
      <c r="G246" s="60"/>
      <c r="H246" s="60"/>
      <c r="I246" s="60"/>
      <c r="J246" s="60"/>
      <c r="K246" s="60"/>
      <c r="L246" s="60"/>
      <c r="M246" s="60"/>
      <c r="N246" s="60"/>
    </row>
    <row r="247" spans="1:14">
      <c r="A247" s="72"/>
      <c r="B247" s="60"/>
      <c r="C247" s="60"/>
      <c r="D247" s="60"/>
      <c r="E247" s="60"/>
      <c r="F247" s="60"/>
      <c r="G247" s="60"/>
      <c r="H247" s="60"/>
      <c r="I247" s="60"/>
      <c r="J247" s="60"/>
      <c r="K247" s="60"/>
      <c r="L247" s="60"/>
      <c r="M247" s="60"/>
      <c r="N247" s="60"/>
    </row>
    <row r="248" spans="1:14">
      <c r="A248" s="72"/>
      <c r="B248" s="60"/>
      <c r="C248" s="60"/>
      <c r="D248" s="60"/>
      <c r="E248" s="60"/>
      <c r="F248" s="60"/>
      <c r="G248" s="60"/>
      <c r="H248" s="60"/>
      <c r="I248" s="60"/>
      <c r="J248" s="60"/>
      <c r="K248" s="60"/>
      <c r="L248" s="60"/>
      <c r="M248" s="60"/>
      <c r="N248" s="60"/>
    </row>
    <row r="253" spans="1:14">
      <c r="B253" s="74"/>
    </row>
    <row r="254" spans="1:14">
      <c r="B254" s="44"/>
      <c r="C254" s="44"/>
      <c r="D254" s="44"/>
      <c r="E254" s="44"/>
      <c r="F254" s="44"/>
      <c r="G254" s="44"/>
      <c r="H254" s="44"/>
      <c r="I254" s="44"/>
      <c r="J254" s="44"/>
      <c r="K254" s="44"/>
      <c r="L254" s="44"/>
      <c r="M254" s="44"/>
    </row>
    <row r="255" spans="1:14">
      <c r="A255" s="78"/>
      <c r="B255" s="44"/>
      <c r="C255" s="44"/>
      <c r="D255" s="44"/>
      <c r="E255" s="44"/>
      <c r="F255" s="44"/>
      <c r="G255" s="44"/>
      <c r="H255" s="44"/>
      <c r="I255" s="44"/>
      <c r="J255" s="44"/>
      <c r="K255" s="44"/>
      <c r="L255" s="44"/>
      <c r="M255" s="44"/>
    </row>
    <row r="256" spans="1:14">
      <c r="A256" s="72"/>
      <c r="B256" s="44"/>
      <c r="C256" s="44"/>
      <c r="D256" s="44"/>
      <c r="E256" s="44"/>
      <c r="F256" s="44"/>
      <c r="G256" s="44"/>
      <c r="H256" s="44"/>
      <c r="I256" s="44"/>
      <c r="J256" s="44"/>
      <c r="K256" s="44"/>
      <c r="L256" s="44"/>
      <c r="M256" s="44"/>
    </row>
    <row r="257" spans="1:13">
      <c r="A257" s="72"/>
      <c r="B257" s="83"/>
      <c r="C257" s="83"/>
      <c r="D257" s="83"/>
      <c r="E257" s="83"/>
      <c r="F257" s="83"/>
      <c r="G257" s="83"/>
      <c r="H257" s="83"/>
      <c r="I257" s="83"/>
      <c r="J257" s="83"/>
      <c r="K257" s="83"/>
      <c r="L257" s="83"/>
      <c r="M257" s="83"/>
    </row>
    <row r="258" spans="1:13">
      <c r="A258" s="72"/>
      <c r="B258" s="44"/>
      <c r="C258" s="83"/>
      <c r="D258" s="83"/>
      <c r="E258" s="83"/>
      <c r="F258" s="83"/>
      <c r="G258" s="83"/>
      <c r="H258" s="83"/>
      <c r="I258" s="83"/>
      <c r="J258" s="83"/>
      <c r="K258" s="83"/>
      <c r="L258" s="83"/>
      <c r="M258" s="83"/>
    </row>
    <row r="259" spans="1:13">
      <c r="A259" s="72"/>
      <c r="B259" s="44"/>
      <c r="C259" s="44"/>
      <c r="D259" s="83"/>
      <c r="E259" s="83"/>
      <c r="F259" s="83"/>
      <c r="G259" s="83"/>
      <c r="H259" s="83"/>
      <c r="I259" s="83"/>
      <c r="J259" s="83"/>
      <c r="K259" s="83"/>
      <c r="L259" s="83"/>
      <c r="M259" s="83"/>
    </row>
    <row r="260" spans="1:13">
      <c r="A260" s="72"/>
      <c r="B260" s="44"/>
      <c r="C260" s="44"/>
      <c r="D260" s="44"/>
      <c r="E260" s="83"/>
      <c r="F260" s="83"/>
      <c r="G260" s="83"/>
      <c r="H260" s="83"/>
      <c r="I260" s="83"/>
      <c r="J260" s="83"/>
      <c r="K260" s="83"/>
      <c r="L260" s="83"/>
      <c r="M260" s="83"/>
    </row>
    <row r="261" spans="1:13">
      <c r="A261" s="72"/>
      <c r="B261" s="44"/>
      <c r="C261" s="44"/>
      <c r="D261" s="44"/>
      <c r="E261" s="44"/>
      <c r="F261" s="83"/>
      <c r="G261" s="83"/>
      <c r="H261" s="83"/>
      <c r="I261" s="83"/>
      <c r="J261" s="83"/>
      <c r="K261" s="83"/>
      <c r="L261" s="83"/>
      <c r="M261" s="83"/>
    </row>
    <row r="262" spans="1:13">
      <c r="A262" s="72"/>
      <c r="B262" s="44"/>
      <c r="C262" s="44"/>
      <c r="D262" s="44"/>
      <c r="E262" s="44"/>
      <c r="F262" s="44"/>
      <c r="G262" s="83"/>
      <c r="H262" s="83"/>
      <c r="I262" s="83"/>
      <c r="J262" s="83"/>
      <c r="K262" s="83"/>
      <c r="L262" s="83"/>
      <c r="M262" s="83"/>
    </row>
    <row r="263" spans="1:13">
      <c r="A263" s="72"/>
      <c r="B263" s="44"/>
      <c r="C263" s="44"/>
      <c r="D263" s="44"/>
      <c r="E263" s="44"/>
      <c r="F263" s="44"/>
      <c r="G263" s="44"/>
      <c r="H263" s="83"/>
      <c r="I263" s="83"/>
      <c r="J263" s="83"/>
      <c r="K263" s="83"/>
      <c r="L263" s="83"/>
      <c r="M263" s="83"/>
    </row>
    <row r="264" spans="1:13">
      <c r="A264" s="72"/>
      <c r="B264" s="44"/>
      <c r="C264" s="44"/>
      <c r="D264" s="44"/>
      <c r="E264" s="44"/>
      <c r="F264" s="44"/>
      <c r="G264" s="44"/>
      <c r="H264" s="44"/>
      <c r="I264" s="83"/>
      <c r="J264" s="83"/>
      <c r="K264" s="83"/>
      <c r="L264" s="83"/>
      <c r="M264" s="83"/>
    </row>
    <row r="265" spans="1:13">
      <c r="A265" s="72"/>
      <c r="B265" s="44"/>
      <c r="C265" s="44"/>
      <c r="D265" s="44"/>
      <c r="E265" s="44"/>
      <c r="F265" s="44"/>
      <c r="G265" s="44"/>
      <c r="H265" s="44"/>
      <c r="I265" s="44"/>
      <c r="J265" s="83"/>
      <c r="K265" s="83"/>
      <c r="L265" s="83"/>
      <c r="M265" s="83"/>
    </row>
    <row r="266" spans="1:13">
      <c r="A266" s="72"/>
      <c r="B266" s="44"/>
      <c r="C266" s="44"/>
      <c r="D266" s="44"/>
      <c r="E266" s="44"/>
      <c r="F266" s="44"/>
      <c r="G266" s="44"/>
      <c r="H266" s="44"/>
      <c r="I266" s="44"/>
      <c r="J266" s="60"/>
      <c r="K266" s="83"/>
      <c r="L266" s="83"/>
      <c r="M266" s="83"/>
    </row>
    <row r="267" spans="1:13">
      <c r="A267" s="72"/>
      <c r="B267" s="44"/>
      <c r="C267" s="44"/>
      <c r="D267" s="44"/>
      <c r="E267" s="44"/>
      <c r="F267" s="44"/>
      <c r="G267" s="44"/>
      <c r="H267" s="44"/>
      <c r="I267" s="44"/>
      <c r="J267" s="60"/>
      <c r="K267" s="60"/>
      <c r="L267" s="83"/>
      <c r="M267" s="83"/>
    </row>
    <row r="268" spans="1:13">
      <c r="A268" s="72"/>
      <c r="B268" s="44"/>
      <c r="C268" s="44"/>
      <c r="D268" s="44"/>
      <c r="E268" s="44"/>
      <c r="F268" s="44"/>
      <c r="G268" s="44"/>
      <c r="H268" s="44"/>
      <c r="I268" s="44"/>
      <c r="J268" s="60"/>
      <c r="K268" s="60"/>
      <c r="L268" s="60"/>
      <c r="M268" s="83"/>
    </row>
    <row r="269" spans="1:13">
      <c r="A269" s="72"/>
    </row>
    <row r="271" spans="1:13">
      <c r="B271" s="44"/>
      <c r="C271" s="44"/>
      <c r="D271" s="44"/>
      <c r="E271" s="44"/>
      <c r="F271" s="44"/>
      <c r="G271" s="44"/>
      <c r="H271" s="44"/>
      <c r="I271" s="44"/>
      <c r="J271" s="44"/>
      <c r="K271" s="44"/>
      <c r="L271" s="44"/>
      <c r="M271" s="44"/>
    </row>
    <row r="272" spans="1:13">
      <c r="A272" s="78"/>
      <c r="B272" s="44"/>
      <c r="C272" s="44"/>
      <c r="D272" s="44"/>
      <c r="E272" s="44"/>
      <c r="F272" s="44"/>
      <c r="G272" s="44"/>
      <c r="H272" s="44"/>
      <c r="I272" s="44"/>
      <c r="J272" s="44"/>
      <c r="K272" s="44"/>
      <c r="L272" s="44"/>
      <c r="M272" s="44"/>
    </row>
    <row r="273" spans="1:14">
      <c r="A273" s="72"/>
      <c r="B273" s="44"/>
      <c r="C273" s="44"/>
      <c r="D273" s="44"/>
      <c r="E273" s="44"/>
      <c r="F273" s="44"/>
      <c r="G273" s="44"/>
      <c r="H273" s="44"/>
      <c r="I273" s="44"/>
      <c r="J273" s="44"/>
      <c r="K273" s="44"/>
      <c r="L273" s="44"/>
      <c r="M273" s="44"/>
    </row>
    <row r="274" spans="1:14">
      <c r="A274" s="72"/>
      <c r="B274" s="86"/>
      <c r="C274" s="86"/>
      <c r="D274" s="86"/>
      <c r="E274" s="86"/>
      <c r="F274" s="86"/>
      <c r="G274" s="86"/>
      <c r="H274" s="86"/>
      <c r="I274" s="86"/>
      <c r="J274" s="86"/>
      <c r="K274" s="86"/>
      <c r="L274" s="86"/>
      <c r="M274" s="86"/>
    </row>
    <row r="275" spans="1:14">
      <c r="A275" s="72"/>
      <c r="B275" s="87"/>
      <c r="C275" s="86"/>
      <c r="D275" s="86"/>
      <c r="E275" s="86"/>
      <c r="F275" s="86"/>
      <c r="G275" s="86"/>
      <c r="H275" s="86"/>
      <c r="I275" s="86"/>
      <c r="J275" s="86"/>
      <c r="K275" s="86"/>
      <c r="L275" s="86"/>
      <c r="M275" s="86"/>
    </row>
    <row r="276" spans="1:14">
      <c r="A276" s="72"/>
      <c r="B276" s="87"/>
      <c r="C276" s="87"/>
      <c r="D276" s="86"/>
      <c r="E276" s="86"/>
      <c r="F276" s="86"/>
      <c r="G276" s="86"/>
      <c r="H276" s="86"/>
      <c r="I276" s="86"/>
      <c r="J276" s="86"/>
      <c r="K276" s="86"/>
      <c r="L276" s="86"/>
      <c r="M276" s="86"/>
    </row>
    <row r="277" spans="1:14">
      <c r="A277" s="72"/>
      <c r="B277" s="87"/>
      <c r="C277" s="87"/>
      <c r="D277" s="87"/>
      <c r="E277" s="86"/>
      <c r="F277" s="86"/>
      <c r="G277" s="86"/>
      <c r="H277" s="86"/>
      <c r="I277" s="86"/>
      <c r="J277" s="86"/>
      <c r="K277" s="86"/>
      <c r="L277" s="86"/>
      <c r="M277" s="86"/>
    </row>
    <row r="278" spans="1:14">
      <c r="A278" s="72"/>
      <c r="B278" s="87"/>
      <c r="C278" s="87"/>
      <c r="D278" s="87"/>
      <c r="E278" s="87"/>
      <c r="F278" s="86"/>
      <c r="G278" s="86"/>
      <c r="H278" s="86"/>
      <c r="I278" s="86"/>
      <c r="J278" s="86"/>
      <c r="K278" s="86"/>
      <c r="L278" s="86"/>
      <c r="M278" s="86"/>
    </row>
    <row r="279" spans="1:14">
      <c r="A279" s="72"/>
      <c r="B279" s="87"/>
      <c r="C279" s="87"/>
      <c r="D279" s="87"/>
      <c r="E279" s="87"/>
      <c r="F279" s="87"/>
      <c r="G279" s="86"/>
      <c r="H279" s="86"/>
      <c r="I279" s="86"/>
      <c r="J279" s="86"/>
      <c r="K279" s="86"/>
      <c r="L279" s="86"/>
      <c r="M279" s="86"/>
    </row>
    <row r="280" spans="1:14">
      <c r="A280" s="72"/>
      <c r="B280" s="87"/>
      <c r="C280" s="87"/>
      <c r="D280" s="87"/>
      <c r="E280" s="87"/>
      <c r="F280" s="87"/>
      <c r="G280" s="87"/>
      <c r="H280" s="86"/>
      <c r="I280" s="86"/>
      <c r="J280" s="86"/>
      <c r="K280" s="86"/>
      <c r="L280" s="86"/>
      <c r="M280" s="86"/>
    </row>
    <row r="281" spans="1:14">
      <c r="A281" s="72"/>
      <c r="B281" s="87"/>
      <c r="C281" s="87"/>
      <c r="D281" s="87"/>
      <c r="E281" s="87"/>
      <c r="F281" s="87"/>
      <c r="G281" s="87"/>
      <c r="H281" s="87"/>
      <c r="I281" s="86"/>
      <c r="J281" s="86"/>
      <c r="K281" s="86"/>
      <c r="L281" s="86"/>
      <c r="M281" s="86"/>
    </row>
    <row r="282" spans="1:14">
      <c r="A282" s="72"/>
      <c r="B282" s="87"/>
      <c r="C282" s="87"/>
      <c r="D282" s="87"/>
      <c r="E282" s="87"/>
      <c r="F282" s="87"/>
      <c r="G282" s="87"/>
      <c r="H282" s="87"/>
      <c r="I282" s="87"/>
      <c r="J282" s="86"/>
      <c r="K282" s="86"/>
      <c r="L282" s="86"/>
      <c r="M282" s="86"/>
    </row>
    <row r="283" spans="1:14">
      <c r="A283" s="72"/>
      <c r="B283" s="87"/>
      <c r="C283" s="87"/>
      <c r="D283" s="87"/>
      <c r="E283" s="87"/>
      <c r="F283" s="87"/>
      <c r="G283" s="87"/>
      <c r="H283" s="87"/>
      <c r="I283" s="87"/>
      <c r="J283" s="87"/>
      <c r="K283" s="86"/>
      <c r="L283" s="86"/>
      <c r="M283" s="86"/>
    </row>
    <row r="284" spans="1:14">
      <c r="A284" s="72"/>
      <c r="B284" s="87"/>
      <c r="C284" s="87"/>
      <c r="D284" s="87"/>
      <c r="E284" s="87"/>
      <c r="F284" s="87"/>
      <c r="G284" s="87"/>
      <c r="H284" s="87"/>
      <c r="I284" s="87"/>
      <c r="J284" s="87"/>
      <c r="K284" s="87"/>
      <c r="L284" s="86"/>
      <c r="M284" s="86"/>
    </row>
    <row r="285" spans="1:14">
      <c r="A285" s="72"/>
      <c r="B285" s="87"/>
      <c r="C285" s="87"/>
      <c r="D285" s="87"/>
      <c r="E285" s="87"/>
      <c r="F285" s="87"/>
      <c r="G285" s="87"/>
      <c r="H285" s="87"/>
      <c r="I285" s="87"/>
      <c r="J285" s="87"/>
      <c r="K285" s="87"/>
      <c r="L285" s="87"/>
      <c r="M285" s="86"/>
    </row>
    <row r="286" spans="1:14">
      <c r="A286" s="72"/>
    </row>
    <row r="288" spans="1:14">
      <c r="A288" s="78"/>
      <c r="B288" s="44"/>
      <c r="C288" s="44"/>
      <c r="D288" s="44"/>
      <c r="E288" s="44"/>
      <c r="F288" s="44"/>
      <c r="G288" s="44"/>
      <c r="H288" s="44"/>
      <c r="I288" s="44"/>
      <c r="J288" s="44"/>
      <c r="K288" s="44"/>
      <c r="L288" s="44"/>
      <c r="M288" s="44"/>
      <c r="N288" s="44"/>
    </row>
    <row r="289" spans="1:14">
      <c r="A289" s="60"/>
      <c r="B289" s="44"/>
      <c r="C289" s="44"/>
      <c r="D289" s="44"/>
      <c r="E289" s="44"/>
      <c r="F289" s="44"/>
      <c r="G289" s="44"/>
      <c r="H289" s="44"/>
      <c r="I289" s="44"/>
      <c r="J289" s="44"/>
      <c r="K289" s="44"/>
      <c r="L289" s="44"/>
      <c r="M289" s="44"/>
      <c r="N289" s="60"/>
    </row>
    <row r="290" spans="1:14">
      <c r="A290" s="72"/>
      <c r="B290" s="44"/>
      <c r="C290" s="44"/>
      <c r="D290" s="44"/>
      <c r="E290" s="44"/>
      <c r="F290" s="44"/>
      <c r="G290" s="44"/>
      <c r="H290" s="44"/>
      <c r="I290" s="44"/>
      <c r="J290" s="44"/>
      <c r="K290" s="44"/>
      <c r="L290" s="44"/>
      <c r="M290" s="44"/>
      <c r="N290" s="44"/>
    </row>
    <row r="291" spans="1:14">
      <c r="A291" s="72"/>
      <c r="B291" s="65"/>
      <c r="C291" s="65"/>
      <c r="D291" s="65"/>
      <c r="E291" s="65"/>
      <c r="F291" s="65"/>
      <c r="G291" s="65"/>
      <c r="H291" s="65"/>
      <c r="I291" s="65"/>
      <c r="J291" s="65"/>
      <c r="K291" s="65"/>
      <c r="L291" s="65"/>
      <c r="M291" s="65"/>
      <c r="N291" s="65"/>
    </row>
    <row r="292" spans="1:14">
      <c r="A292" s="72"/>
      <c r="B292" s="44"/>
      <c r="C292" s="65"/>
      <c r="D292" s="65"/>
      <c r="E292" s="65"/>
      <c r="F292" s="65"/>
      <c r="G292" s="65"/>
      <c r="H292" s="65"/>
      <c r="I292" s="65"/>
      <c r="J292" s="65"/>
      <c r="K292" s="65"/>
      <c r="L292" s="65"/>
      <c r="M292" s="65"/>
      <c r="N292" s="65"/>
    </row>
    <row r="293" spans="1:14">
      <c r="A293" s="72"/>
      <c r="B293" s="44"/>
      <c r="C293" s="44"/>
      <c r="D293" s="65"/>
      <c r="E293" s="65"/>
      <c r="F293" s="65"/>
      <c r="G293" s="65"/>
      <c r="H293" s="65"/>
      <c r="I293" s="65"/>
      <c r="J293" s="65"/>
      <c r="K293" s="65"/>
      <c r="L293" s="65"/>
      <c r="M293" s="65"/>
      <c r="N293" s="65"/>
    </row>
    <row r="294" spans="1:14">
      <c r="A294" s="72"/>
      <c r="B294" s="44"/>
      <c r="C294" s="44"/>
      <c r="D294" s="44"/>
      <c r="E294" s="65"/>
      <c r="F294" s="65"/>
      <c r="G294" s="65"/>
      <c r="H294" s="65"/>
      <c r="I294" s="65"/>
      <c r="J294" s="65"/>
      <c r="K294" s="65"/>
      <c r="L294" s="65"/>
      <c r="M294" s="65"/>
      <c r="N294" s="65"/>
    </row>
    <row r="295" spans="1:14">
      <c r="A295" s="72"/>
      <c r="B295" s="44"/>
      <c r="C295" s="44"/>
      <c r="D295" s="44"/>
      <c r="E295" s="44"/>
      <c r="F295" s="65"/>
      <c r="G295" s="65"/>
      <c r="H295" s="65"/>
      <c r="I295" s="65"/>
      <c r="J295" s="65"/>
      <c r="K295" s="65"/>
      <c r="L295" s="65"/>
      <c r="M295" s="65"/>
      <c r="N295" s="65"/>
    </row>
    <row r="296" spans="1:14">
      <c r="A296" s="72"/>
      <c r="B296" s="44"/>
      <c r="C296" s="44"/>
      <c r="D296" s="44"/>
      <c r="E296" s="44"/>
      <c r="F296" s="44"/>
      <c r="G296" s="65"/>
      <c r="H296" s="65"/>
      <c r="I296" s="65"/>
      <c r="J296" s="65"/>
      <c r="K296" s="65"/>
      <c r="L296" s="65"/>
      <c r="M296" s="65"/>
      <c r="N296" s="65"/>
    </row>
    <row r="297" spans="1:14">
      <c r="A297" s="72"/>
      <c r="B297" s="44"/>
      <c r="C297" s="44"/>
      <c r="D297" s="44"/>
      <c r="E297" s="44"/>
      <c r="F297" s="44"/>
      <c r="G297" s="44"/>
      <c r="H297" s="65"/>
      <c r="I297" s="65"/>
      <c r="J297" s="65"/>
      <c r="K297" s="65"/>
      <c r="L297" s="65"/>
      <c r="M297" s="65"/>
      <c r="N297" s="65"/>
    </row>
    <row r="298" spans="1:14">
      <c r="A298" s="72"/>
      <c r="B298" s="44"/>
      <c r="C298" s="44"/>
      <c r="D298" s="44"/>
      <c r="E298" s="44"/>
      <c r="F298" s="44"/>
      <c r="G298" s="44"/>
      <c r="H298" s="44"/>
      <c r="I298" s="65"/>
      <c r="J298" s="65"/>
      <c r="K298" s="65"/>
      <c r="L298" s="65"/>
      <c r="M298" s="65"/>
      <c r="N298" s="65"/>
    </row>
    <row r="299" spans="1:14">
      <c r="A299" s="72"/>
      <c r="B299" s="44"/>
      <c r="C299" s="44"/>
      <c r="D299" s="44"/>
      <c r="E299" s="44"/>
      <c r="F299" s="44"/>
      <c r="G299" s="44"/>
      <c r="H299" s="44"/>
      <c r="I299" s="44"/>
      <c r="J299" s="65"/>
      <c r="K299" s="65"/>
      <c r="L299" s="65"/>
      <c r="M299" s="65"/>
      <c r="N299" s="65"/>
    </row>
    <row r="300" spans="1:14">
      <c r="A300" s="72"/>
      <c r="B300" s="44"/>
      <c r="C300" s="44"/>
      <c r="D300" s="44"/>
      <c r="E300" s="44"/>
      <c r="F300" s="44"/>
      <c r="G300" s="44"/>
      <c r="H300" s="44"/>
      <c r="I300" s="44"/>
      <c r="J300" s="44"/>
      <c r="K300" s="65"/>
      <c r="L300" s="65"/>
      <c r="M300" s="65"/>
      <c r="N300" s="65"/>
    </row>
    <row r="301" spans="1:14">
      <c r="A301" s="72"/>
      <c r="B301" s="44"/>
      <c r="C301" s="44"/>
      <c r="D301" s="44"/>
      <c r="E301" s="44"/>
      <c r="F301" s="44"/>
      <c r="G301" s="44"/>
      <c r="H301" s="44"/>
      <c r="I301" s="44"/>
      <c r="J301" s="44"/>
      <c r="K301" s="44"/>
      <c r="L301" s="65"/>
      <c r="M301" s="65"/>
      <c r="N301" s="65"/>
    </row>
    <row r="302" spans="1:14">
      <c r="A302" s="72"/>
      <c r="B302" s="44"/>
      <c r="C302" s="44"/>
      <c r="D302" s="44"/>
      <c r="E302" s="44"/>
      <c r="F302" s="44"/>
      <c r="G302" s="44"/>
      <c r="H302" s="44"/>
      <c r="I302" s="44"/>
      <c r="J302" s="44"/>
      <c r="K302" s="44"/>
      <c r="L302" s="44"/>
      <c r="M302" s="65"/>
      <c r="N302" s="65"/>
    </row>
    <row r="303" spans="1:14">
      <c r="A303" s="72"/>
      <c r="B303" s="44"/>
      <c r="C303" s="44"/>
      <c r="D303" s="44"/>
      <c r="E303" s="44"/>
      <c r="F303" s="44"/>
      <c r="G303" s="44"/>
      <c r="H303" s="44"/>
      <c r="I303" s="44"/>
      <c r="J303" s="44"/>
      <c r="K303" s="44"/>
      <c r="L303" s="44"/>
      <c r="M303" s="44"/>
      <c r="N303" s="65"/>
    </row>
  </sheetData>
  <phoneticPr fontId="3"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vt:i4>
      </vt:variant>
    </vt:vector>
  </HeadingPairs>
  <TitlesOfParts>
    <vt:vector size="26" baseType="lpstr">
      <vt:lpstr>Intro</vt:lpstr>
      <vt:lpstr>1. Arbitrage Model (2 periods)</vt:lpstr>
      <vt:lpstr>2. Arbitrage Model (General)</vt:lpstr>
      <vt:lpstr>3. Arbitrage Valuation</vt:lpstr>
      <vt:lpstr>4. Equilibrium Pricing Model</vt:lpstr>
      <vt:lpstr>5. CEQ evaluation</vt:lpstr>
      <vt:lpstr>6. method compar</vt:lpstr>
      <vt:lpstr>7. method compar (2)</vt:lpstr>
      <vt:lpstr>8. method compar (3)</vt:lpstr>
      <vt:lpstr>9. binomial cycle check</vt:lpstr>
      <vt:lpstr>10. method compar (cycle)</vt:lpstr>
      <vt:lpstr>11. method compar (cycle) (2)</vt:lpstr>
      <vt:lpstr>12.Equilibr w fees (long 0-NPV)</vt:lpstr>
      <vt:lpstr>13Equilibr w fees (short 0-NPV)</vt:lpstr>
      <vt:lpstr>Equilibr w fees (hetero short)</vt:lpstr>
      <vt:lpstr>15. Non-Equilibr(long)(cycle)</vt:lpstr>
      <vt:lpstr>Non-Equilibr(long NPV&gt;0)(flat)</vt:lpstr>
      <vt:lpstr>Non-Equilibr(short NPV&gt;0)(flat)</vt:lpstr>
      <vt:lpstr>18. Non-Equilibr Meth Compar</vt:lpstr>
      <vt:lpstr>'4. Equilibrium Pricing Model'!_ftn1</vt:lpstr>
      <vt:lpstr>'4. Equilibrium Pricing Model'!_ftn2</vt:lpstr>
      <vt:lpstr>'4. Equilibrium Pricing Model'!_ftn3</vt:lpstr>
      <vt:lpstr>'4. Equilibrium Pricing Model'!_ftn4</vt:lpstr>
      <vt:lpstr>'4. Equilibrium Pricing Model'!_ftn5</vt:lpstr>
      <vt:lpstr>'4. Equilibrium Pricing Model'!_ftnref1</vt:lpstr>
      <vt:lpstr>'4. Equilibrium Pricing Model'!_ftnref2</vt:lpstr>
    </vt:vector>
  </TitlesOfParts>
  <Company>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dc:creator>
  <cp:lastModifiedBy>dgeltner</cp:lastModifiedBy>
  <dcterms:created xsi:type="dcterms:W3CDTF">2006-02-15T20:31:59Z</dcterms:created>
  <dcterms:modified xsi:type="dcterms:W3CDTF">2013-02-24T14:33:56Z</dcterms:modified>
</cp:coreProperties>
</file>