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chartsheets/sheet3.xml" ContentType="application/vnd.openxmlformats-officedocument.spreadsheetml.chartsheet+xml"/>
  <Override PartName="/xl/chartsheets/sheet4.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esapp\Downloads\"/>
    </mc:Choice>
  </mc:AlternateContent>
  <bookViews>
    <workbookView xWindow="480" yWindow="45" windowWidth="11340" windowHeight="8580"/>
  </bookViews>
  <sheets>
    <sheet name="Intro" sheetId="4" r:id="rId1"/>
    <sheet name="Readme" sheetId="5" r:id="rId2"/>
    <sheet name="DATA &amp; STATS" sheetId="6" r:id="rId3"/>
    <sheet name="Corrections" sheetId="7" r:id="rId4"/>
    <sheet name="OPTIMIZER(all risky)" sheetId="8" r:id="rId5"/>
    <sheet name="OPTIMIZER(riskless)" sheetId="9" r:id="rId6"/>
    <sheet name="CHART_Er_VOL" sheetId="10" r:id="rId7"/>
    <sheet name="CHART_Portfolio comp" sheetId="11" r:id="rId8"/>
    <sheet name="DATA &amp; STATS (2)" sheetId="12" r:id="rId9"/>
    <sheet name="Corrections (2)" sheetId="13" r:id="rId10"/>
    <sheet name="OPTIMIZER(all risky 5clas)" sheetId="14" r:id="rId11"/>
    <sheet name="OPTIMIZER(riskless 5clas)" sheetId="15" r:id="rId12"/>
    <sheet name="CHART_Er_VOL (5clas)" sheetId="16" r:id="rId13"/>
    <sheet name="CHART_Portfolio comp (5clas)" sheetId="17" r:id="rId14"/>
  </sheets>
  <externalReferences>
    <externalReference r:id="rId15"/>
  </externalReferences>
  <definedNames>
    <definedName name="\B">'[1]All Risky Assets'!$K$78</definedName>
    <definedName name="solver_adj" localSheetId="10" hidden="1">'OPTIMIZER(all risky 5clas)'!$E$19:$R$19</definedName>
    <definedName name="solver_adj" localSheetId="4" hidden="1">'OPTIMIZER(all risky)'!$E$19:$R$19</definedName>
    <definedName name="solver_adj" localSheetId="11" hidden="1">'OPTIMIZER(riskless 5clas)'!$E$8:$R$8</definedName>
    <definedName name="solver_adj" localSheetId="5" hidden="1">'OPTIMIZER(riskless)'!$E$8:$R$8</definedName>
    <definedName name="solver_cvg" localSheetId="10" hidden="1">0.0001</definedName>
    <definedName name="solver_cvg" localSheetId="4" hidden="1">0.0001</definedName>
    <definedName name="solver_cvg" localSheetId="11" hidden="1">0.0001</definedName>
    <definedName name="solver_cvg" localSheetId="5" hidden="1">0.0001</definedName>
    <definedName name="solver_drv" localSheetId="10" hidden="1">1</definedName>
    <definedName name="solver_drv" localSheetId="4" hidden="1">1</definedName>
    <definedName name="solver_drv" localSheetId="11" hidden="1">1</definedName>
    <definedName name="solver_drv" localSheetId="5" hidden="1">1</definedName>
    <definedName name="solver_eng" localSheetId="10" hidden="1">1</definedName>
    <definedName name="solver_eng" localSheetId="4" hidden="1">1</definedName>
    <definedName name="solver_eng" localSheetId="11" hidden="1">1</definedName>
    <definedName name="solver_est" localSheetId="10" hidden="1">1</definedName>
    <definedName name="solver_est" localSheetId="4" hidden="1">1</definedName>
    <definedName name="solver_est" localSheetId="11" hidden="1">1</definedName>
    <definedName name="solver_est" localSheetId="5" hidden="1">1</definedName>
    <definedName name="solver_itr" localSheetId="10" hidden="1">100</definedName>
    <definedName name="solver_itr" localSheetId="4" hidden="1">100</definedName>
    <definedName name="solver_itr" localSheetId="11" hidden="1">100</definedName>
    <definedName name="solver_itr" localSheetId="5" hidden="1">100</definedName>
    <definedName name="solver_lhs1" localSheetId="10" hidden="1">'OPTIMIZER(all risky 5clas)'!$S$19</definedName>
    <definedName name="solver_lhs1" localSheetId="4" hidden="1">'OPTIMIZER(all risky)'!$S$19</definedName>
    <definedName name="solver_lhs1" localSheetId="11" hidden="1">'OPTIMIZER(riskless 5clas)'!$S$15</definedName>
    <definedName name="solver_lhs1" localSheetId="5" hidden="1">'OPTIMIZER(riskless)'!$S$15</definedName>
    <definedName name="solver_lhs10" localSheetId="10" hidden="1">'OPTIMIZER(all risky 5clas)'!$L$19</definedName>
    <definedName name="solver_lhs10" localSheetId="4" hidden="1">'OPTIMIZER(all risky)'!$T$19</definedName>
    <definedName name="solver_lhs10" localSheetId="11" hidden="1">'OPTIMIZER(riskless 5clas)'!$T$15</definedName>
    <definedName name="solver_lhs10" localSheetId="5" hidden="1">'OPTIMIZER(riskless)'!$T$15</definedName>
    <definedName name="solver_lhs11" localSheetId="10" hidden="1">'OPTIMIZER(all risky 5clas)'!$M$19</definedName>
    <definedName name="solver_lhs11" localSheetId="4" hidden="1">'OPTIMIZER(all risky)'!$S$19</definedName>
    <definedName name="solver_lhs11" localSheetId="11" hidden="1">'OPTIMIZER(riskless 5clas)'!$S$15</definedName>
    <definedName name="solver_lhs11" localSheetId="5" hidden="1">'OPTIMIZER(riskless)'!$S$15</definedName>
    <definedName name="solver_lhs12" localSheetId="10" hidden="1">'OPTIMIZER(all risky 5clas)'!$N$19</definedName>
    <definedName name="solver_lhs12" localSheetId="4" hidden="1">'OPTIMIZER(all risky)'!$T$19</definedName>
    <definedName name="solver_lhs12" localSheetId="11" hidden="1">'OPTIMIZER(riskless 5clas)'!$T$15</definedName>
    <definedName name="solver_lhs12" localSheetId="5" hidden="1">'OPTIMIZER(riskless)'!$T$15</definedName>
    <definedName name="solver_lhs13" localSheetId="10" hidden="1">'OPTIMIZER(all risky 5clas)'!$O$19</definedName>
    <definedName name="solver_lhs13" localSheetId="4" hidden="1">'OPTIMIZER(all risky)'!$S$19</definedName>
    <definedName name="solver_lhs13" localSheetId="11" hidden="1">'OPTIMIZER(riskless 5clas)'!$S$15</definedName>
    <definedName name="solver_lhs13" localSheetId="5" hidden="1">'OPTIMIZER(riskless)'!$S$15</definedName>
    <definedName name="solver_lhs14" localSheetId="10" hidden="1">'OPTIMIZER(all risky 5clas)'!$P$19</definedName>
    <definedName name="solver_lhs14" localSheetId="4" hidden="1">'OPTIMIZER(all risky)'!$T$19</definedName>
    <definedName name="solver_lhs14" localSheetId="11" hidden="1">'OPTIMIZER(riskless 5clas)'!$T$15</definedName>
    <definedName name="solver_lhs14" localSheetId="5" hidden="1">'OPTIMIZER(riskless)'!$T$15</definedName>
    <definedName name="solver_lhs15" localSheetId="10" hidden="1">'OPTIMIZER(all risky 5clas)'!$Q$19</definedName>
    <definedName name="solver_lhs15" localSheetId="4" hidden="1">'OPTIMIZER(all risky)'!$S$19</definedName>
    <definedName name="solver_lhs15" localSheetId="11" hidden="1">'OPTIMIZER(riskless 5clas)'!$S$15</definedName>
    <definedName name="solver_lhs15" localSheetId="5" hidden="1">'OPTIMIZER(riskless)'!$S$15</definedName>
    <definedName name="solver_lhs16" localSheetId="10" hidden="1">'OPTIMIZER(all risky 5clas)'!$R$19</definedName>
    <definedName name="solver_lhs16" localSheetId="4" hidden="1">'OPTIMIZER(all risky)'!$T$19</definedName>
    <definedName name="solver_lhs16" localSheetId="11" hidden="1">'OPTIMIZER(riskless 5clas)'!$T$15</definedName>
    <definedName name="solver_lhs16" localSheetId="5" hidden="1">'OPTIMIZER(riskless)'!$T$15</definedName>
    <definedName name="solver_lhs17" localSheetId="10" hidden="1">'OPTIMIZER(all risky 5clas)'!$S$19</definedName>
    <definedName name="solver_lhs17" localSheetId="4" hidden="1">'OPTIMIZER(all risky)'!$S$19</definedName>
    <definedName name="solver_lhs17" localSheetId="11" hidden="1">'OPTIMIZER(riskless 5clas)'!$S$15</definedName>
    <definedName name="solver_lhs17" localSheetId="5" hidden="1">'OPTIMIZER(riskless)'!$S$15</definedName>
    <definedName name="solver_lhs18" localSheetId="10" hidden="1">'OPTIMIZER(all risky 5clas)'!$T$19</definedName>
    <definedName name="solver_lhs18" localSheetId="4" hidden="1">'OPTIMIZER(all risky)'!$T$19</definedName>
    <definedName name="solver_lhs18" localSheetId="11" hidden="1">'OPTIMIZER(riskless 5clas)'!$T$15</definedName>
    <definedName name="solver_lhs18" localSheetId="5" hidden="1">'OPTIMIZER(riskless)'!$T$15</definedName>
    <definedName name="solver_lhs19" localSheetId="10" hidden="1">'OPTIMIZER(all risky 5clas)'!$S$19</definedName>
    <definedName name="solver_lhs19" localSheetId="4" hidden="1">'OPTIMIZER(all risky)'!$S$19</definedName>
    <definedName name="solver_lhs19" localSheetId="11" hidden="1">'OPTIMIZER(riskless 5clas)'!$S$15</definedName>
    <definedName name="solver_lhs19" localSheetId="5" hidden="1">'OPTIMIZER(riskless)'!$S$15</definedName>
    <definedName name="solver_lhs2" localSheetId="10" hidden="1">'OPTIMIZER(all risky 5clas)'!$E$35</definedName>
    <definedName name="solver_lhs2" localSheetId="4" hidden="1">'OPTIMIZER(all risky)'!$T$19</definedName>
    <definedName name="solver_lhs2" localSheetId="11" hidden="1">'OPTIMIZER(riskless 5clas)'!$S$15</definedName>
    <definedName name="solver_lhs2" localSheetId="5" hidden="1">'OPTIMIZER(riskless)'!$S$15</definedName>
    <definedName name="solver_lhs20" localSheetId="10" hidden="1">'OPTIMIZER(all risky 5clas)'!$T$19</definedName>
    <definedName name="solver_lhs20" localSheetId="4" hidden="1">'OPTIMIZER(all risky)'!$T$19</definedName>
    <definedName name="solver_lhs20" localSheetId="11" hidden="1">'OPTIMIZER(riskless 5clas)'!$T$15</definedName>
    <definedName name="solver_lhs20" localSheetId="5" hidden="1">'OPTIMIZER(riskless)'!$T$15</definedName>
    <definedName name="solver_lhs21" localSheetId="10" hidden="1">'OPTIMIZER(all risky 5clas)'!$S$19</definedName>
    <definedName name="solver_lhs21" localSheetId="4" hidden="1">'OPTIMIZER(all risky)'!$S$19</definedName>
    <definedName name="solver_lhs21" localSheetId="11" hidden="1">'OPTIMIZER(riskless 5clas)'!$S$15</definedName>
    <definedName name="solver_lhs21" localSheetId="5" hidden="1">'OPTIMIZER(riskless)'!$S$15</definedName>
    <definedName name="solver_lhs22" localSheetId="10" hidden="1">'OPTIMIZER(all risky 5clas)'!$T$19</definedName>
    <definedName name="solver_lhs22" localSheetId="4" hidden="1">'OPTIMIZER(all risky)'!$T$19</definedName>
    <definedName name="solver_lhs22" localSheetId="11" hidden="1">'OPTIMIZER(riskless 5clas)'!$T$15</definedName>
    <definedName name="solver_lhs22" localSheetId="5" hidden="1">'OPTIMIZER(riskless)'!$T$15</definedName>
    <definedName name="solver_lhs23" localSheetId="10" hidden="1">'OPTIMIZER(all risky 5clas)'!$S$19</definedName>
    <definedName name="solver_lhs23" localSheetId="4" hidden="1">'OPTIMIZER(all risky)'!$S$19</definedName>
    <definedName name="solver_lhs23" localSheetId="11" hidden="1">'OPTIMIZER(riskless 5clas)'!$S$15</definedName>
    <definedName name="solver_lhs23" localSheetId="5" hidden="1">'OPTIMIZER(riskless)'!$S$15</definedName>
    <definedName name="solver_lhs24" localSheetId="10" hidden="1">'OPTIMIZER(all risky 5clas)'!$T$19</definedName>
    <definedName name="solver_lhs24" localSheetId="4" hidden="1">'OPTIMIZER(all risky)'!$T$19</definedName>
    <definedName name="solver_lhs24" localSheetId="11" hidden="1">'OPTIMIZER(riskless 5clas)'!$T$15</definedName>
    <definedName name="solver_lhs24" localSheetId="5" hidden="1">'OPTIMIZER(riskless)'!$T$15</definedName>
    <definedName name="solver_lhs25" localSheetId="10" hidden="1">'OPTIMIZER(all risky 5clas)'!$S$19</definedName>
    <definedName name="solver_lhs25" localSheetId="4" hidden="1">'OPTIMIZER(all risky)'!$S$19</definedName>
    <definedName name="solver_lhs25" localSheetId="11" hidden="1">'OPTIMIZER(riskless 5clas)'!$S$15</definedName>
    <definedName name="solver_lhs25" localSheetId="5" hidden="1">'OPTIMIZER(riskless)'!$S$15</definedName>
    <definedName name="solver_lhs26" localSheetId="10" hidden="1">'OPTIMIZER(all risky 5clas)'!$T$19</definedName>
    <definedName name="solver_lhs26" localSheetId="4" hidden="1">'OPTIMIZER(all risky)'!$T$19</definedName>
    <definedName name="solver_lhs26" localSheetId="11" hidden="1">'OPTIMIZER(riskless 5clas)'!$T$15</definedName>
    <definedName name="solver_lhs26" localSheetId="5" hidden="1">'OPTIMIZER(riskless)'!$T$15</definedName>
    <definedName name="solver_lhs27" localSheetId="10" hidden="1">'OPTIMIZER(all risky 5clas)'!$S$19</definedName>
    <definedName name="solver_lhs27" localSheetId="4" hidden="1">'OPTIMIZER(all risky)'!$S$19</definedName>
    <definedName name="solver_lhs27" localSheetId="11" hidden="1">'OPTIMIZER(riskless 5clas)'!$S$15</definedName>
    <definedName name="solver_lhs27" localSheetId="5" hidden="1">'OPTIMIZER(riskless)'!$S$15</definedName>
    <definedName name="solver_lhs28" localSheetId="10" hidden="1">'OPTIMIZER(all risky 5clas)'!$T$19</definedName>
    <definedName name="solver_lhs28" localSheetId="4" hidden="1">'OPTIMIZER(all risky)'!$T$19</definedName>
    <definedName name="solver_lhs28" localSheetId="11" hidden="1">'OPTIMIZER(riskless 5clas)'!$T$15</definedName>
    <definedName name="solver_lhs28" localSheetId="5" hidden="1">'OPTIMIZER(riskless)'!$T$15</definedName>
    <definedName name="solver_lhs29" localSheetId="10" hidden="1">'OPTIMIZER(all risky 5clas)'!$S$19</definedName>
    <definedName name="solver_lhs29" localSheetId="4" hidden="1">'OPTIMIZER(all risky)'!$S$19</definedName>
    <definedName name="solver_lhs29" localSheetId="11" hidden="1">'OPTIMIZER(riskless 5clas)'!$S$15</definedName>
    <definedName name="solver_lhs29" localSheetId="5" hidden="1">'OPTIMIZER(riskless)'!$S$15</definedName>
    <definedName name="solver_lhs3" localSheetId="10" hidden="1">'OPTIMIZER(all risky 5clas)'!$E$19</definedName>
    <definedName name="solver_lhs3" localSheetId="4" hidden="1">'OPTIMIZER(all risky)'!$S$19</definedName>
    <definedName name="solver_lhs3" localSheetId="11" hidden="1">'OPTIMIZER(riskless 5clas)'!$S$15</definedName>
    <definedName name="solver_lhs3" localSheetId="5" hidden="1">'OPTIMIZER(riskless)'!$S$15</definedName>
    <definedName name="solver_lhs30" localSheetId="10" hidden="1">'OPTIMIZER(all risky 5clas)'!$T$19</definedName>
    <definedName name="solver_lhs30" localSheetId="4" hidden="1">'OPTIMIZER(all risky)'!$T$19</definedName>
    <definedName name="solver_lhs30" localSheetId="11" hidden="1">'OPTIMIZER(riskless 5clas)'!$T$15</definedName>
    <definedName name="solver_lhs30" localSheetId="5" hidden="1">'OPTIMIZER(riskless)'!$T$15</definedName>
    <definedName name="solver_lhs31" localSheetId="10" hidden="1">'OPTIMIZER(all risky 5clas)'!$S$19</definedName>
    <definedName name="solver_lhs31" localSheetId="4" hidden="1">'OPTIMIZER(all risky)'!$S$19</definedName>
    <definedName name="solver_lhs31" localSheetId="11" hidden="1">'OPTIMIZER(riskless 5clas)'!$S$15</definedName>
    <definedName name="solver_lhs31" localSheetId="5" hidden="1">'OPTIMIZER(riskless)'!$S$15</definedName>
    <definedName name="solver_lhs32" localSheetId="10" hidden="1">'OPTIMIZER(all risky 5clas)'!$T$19</definedName>
    <definedName name="solver_lhs32" localSheetId="4" hidden="1">'OPTIMIZER(all risky)'!$T$19</definedName>
    <definedName name="solver_lhs32" localSheetId="11" hidden="1">'OPTIMIZER(riskless 5clas)'!$T$15</definedName>
    <definedName name="solver_lhs32" localSheetId="5" hidden="1">'OPTIMIZER(riskless)'!$T$15</definedName>
    <definedName name="solver_lhs33" localSheetId="10" hidden="1">'OPTIMIZER(all risky 5clas)'!$T$19</definedName>
    <definedName name="solver_lhs33" localSheetId="4" hidden="1">'OPTIMIZER(all risky)'!$T$19</definedName>
    <definedName name="solver_lhs33" localSheetId="11" hidden="1">'OPTIMIZER(riskless 5clas)'!$T$15</definedName>
    <definedName name="solver_lhs33" localSheetId="5" hidden="1">'OPTIMIZER(riskless)'!$T$15</definedName>
    <definedName name="solver_lhs34" localSheetId="10" hidden="1">'OPTIMIZER(all risky 5clas)'!$T$19</definedName>
    <definedName name="solver_lhs34" localSheetId="4" hidden="1">'OPTIMIZER(all risky)'!$T$19</definedName>
    <definedName name="solver_lhs34" localSheetId="11" hidden="1">'OPTIMIZER(riskless 5clas)'!$T$15</definedName>
    <definedName name="solver_lhs34" localSheetId="5" hidden="1">'OPTIMIZER(riskless)'!$T$15</definedName>
    <definedName name="solver_lhs35" localSheetId="10" hidden="1">'OPTIMIZER(all risky 5clas)'!$T$19</definedName>
    <definedName name="solver_lhs35" localSheetId="4" hidden="1">'OPTIMIZER(all risky)'!$T$19</definedName>
    <definedName name="solver_lhs35" localSheetId="11" hidden="1">'OPTIMIZER(riskless 5clas)'!$T$15</definedName>
    <definedName name="solver_lhs35" localSheetId="5" hidden="1">'OPTIMIZER(riskless)'!$T$15</definedName>
    <definedName name="solver_lhs36" localSheetId="10" hidden="1">'OPTIMIZER(all risky 5clas)'!$T$19</definedName>
    <definedName name="solver_lhs36" localSheetId="4" hidden="1">'OPTIMIZER(all risky)'!$T$19</definedName>
    <definedName name="solver_lhs36" localSheetId="11" hidden="1">'OPTIMIZER(riskless 5clas)'!$T$15</definedName>
    <definedName name="solver_lhs36" localSheetId="5" hidden="1">'OPTIMIZER(riskless)'!$T$15</definedName>
    <definedName name="solver_lhs37" localSheetId="10" hidden="1">'OPTIMIZER(all risky 5clas)'!$T$19</definedName>
    <definedName name="solver_lhs37" localSheetId="4" hidden="1">'OPTIMIZER(all risky)'!$T$19</definedName>
    <definedName name="solver_lhs37" localSheetId="11" hidden="1">'OPTIMIZER(riskless 5clas)'!$T$15</definedName>
    <definedName name="solver_lhs37" localSheetId="5" hidden="1">'OPTIMIZER(riskless)'!$T$15</definedName>
    <definedName name="solver_lhs38" localSheetId="10" hidden="1">'OPTIMIZER(all risky 5clas)'!$T$19</definedName>
    <definedName name="solver_lhs38" localSheetId="4" hidden="1">'OPTIMIZER(all risky)'!$T$19</definedName>
    <definedName name="solver_lhs38" localSheetId="11" hidden="1">'OPTIMIZER(riskless 5clas)'!$T$15</definedName>
    <definedName name="solver_lhs38" localSheetId="5" hidden="1">'OPTIMIZER(riskless)'!$T$15</definedName>
    <definedName name="solver_lhs39" localSheetId="10" hidden="1">'OPTIMIZER(all risky 5clas)'!$T$19</definedName>
    <definedName name="solver_lhs39" localSheetId="4" hidden="1">'OPTIMIZER(all risky)'!$T$19</definedName>
    <definedName name="solver_lhs39" localSheetId="11" hidden="1">'OPTIMIZER(riskless 5clas)'!$T$15</definedName>
    <definedName name="solver_lhs39" localSheetId="5" hidden="1">'OPTIMIZER(riskless)'!$T$15</definedName>
    <definedName name="solver_lhs4" localSheetId="10" hidden="1">'OPTIMIZER(all risky 5clas)'!$F$19</definedName>
    <definedName name="solver_lhs4" localSheetId="4" hidden="1">'OPTIMIZER(all risky)'!$T$19</definedName>
    <definedName name="solver_lhs4" localSheetId="11" hidden="1">'OPTIMIZER(riskless 5clas)'!$T$15</definedName>
    <definedName name="solver_lhs4" localSheetId="5" hidden="1">'OPTIMIZER(riskless)'!$T$15</definedName>
    <definedName name="solver_lhs40" localSheetId="10" hidden="1">'OPTIMIZER(all risky 5clas)'!$T$19</definedName>
    <definedName name="solver_lhs40" localSheetId="4" hidden="1">'OPTIMIZER(all risky)'!$T$19</definedName>
    <definedName name="solver_lhs40" localSheetId="11" hidden="1">'OPTIMIZER(riskless 5clas)'!$T$15</definedName>
    <definedName name="solver_lhs40" localSheetId="5" hidden="1">'OPTIMIZER(riskless)'!$T$15</definedName>
    <definedName name="solver_lhs41" localSheetId="10" hidden="1">'OPTIMIZER(all risky 5clas)'!$T$19</definedName>
    <definedName name="solver_lhs41" localSheetId="4" hidden="1">'OPTIMIZER(all risky)'!$T$19</definedName>
    <definedName name="solver_lhs41" localSheetId="11" hidden="1">'OPTIMIZER(riskless 5clas)'!$T$15</definedName>
    <definedName name="solver_lhs41" localSheetId="5" hidden="1">'OPTIMIZER(riskless)'!$T$15</definedName>
    <definedName name="solver_lhs42" localSheetId="10" hidden="1">'OPTIMIZER(all risky 5clas)'!$T$19</definedName>
    <definedName name="solver_lhs42" localSheetId="4" hidden="1">'OPTIMIZER(all risky)'!$T$19</definedName>
    <definedName name="solver_lhs42" localSheetId="11" hidden="1">'OPTIMIZER(riskless 5clas)'!$T$15</definedName>
    <definedName name="solver_lhs42" localSheetId="5" hidden="1">'OPTIMIZER(riskless)'!$T$15</definedName>
    <definedName name="solver_lhs43" localSheetId="10" hidden="1">'OPTIMIZER(all risky 5clas)'!$T$19</definedName>
    <definedName name="solver_lhs43" localSheetId="4" hidden="1">'OPTIMIZER(all risky)'!$T$19</definedName>
    <definedName name="solver_lhs43" localSheetId="11" hidden="1">'OPTIMIZER(riskless 5clas)'!$T$15</definedName>
    <definedName name="solver_lhs43" localSheetId="5" hidden="1">'OPTIMIZER(riskless)'!$T$15</definedName>
    <definedName name="solver_lhs44" localSheetId="10" hidden="1">'OPTIMIZER(all risky 5clas)'!$T$19</definedName>
    <definedName name="solver_lhs44" localSheetId="4" hidden="1">'OPTIMIZER(all risky)'!$T$19</definedName>
    <definedName name="solver_lhs44" localSheetId="11" hidden="1">'OPTIMIZER(riskless 5clas)'!$T$15</definedName>
    <definedName name="solver_lhs44" localSheetId="5" hidden="1">'OPTIMIZER(riskless)'!$T$15</definedName>
    <definedName name="solver_lhs45" localSheetId="10" hidden="1">'OPTIMIZER(all risky 5clas)'!$T$19</definedName>
    <definedName name="solver_lhs45" localSheetId="4" hidden="1">'OPTIMIZER(all risky)'!$T$19</definedName>
    <definedName name="solver_lhs45" localSheetId="11" hidden="1">'OPTIMIZER(riskless 5clas)'!$T$15</definedName>
    <definedName name="solver_lhs45" localSheetId="5" hidden="1">'OPTIMIZER(riskless)'!$T$15</definedName>
    <definedName name="solver_lhs46" localSheetId="10" hidden="1">'OPTIMIZER(all risky 5clas)'!$T$19</definedName>
    <definedName name="solver_lhs46" localSheetId="4" hidden="1">'OPTIMIZER(all risky)'!$T$19</definedName>
    <definedName name="solver_lhs46" localSheetId="11" hidden="1">'OPTIMIZER(riskless 5clas)'!$T$15</definedName>
    <definedName name="solver_lhs46" localSheetId="5" hidden="1">'OPTIMIZER(riskless)'!$T$15</definedName>
    <definedName name="solver_lhs47" localSheetId="10" hidden="1">'OPTIMIZER(all risky 5clas)'!$T$19</definedName>
    <definedName name="solver_lhs47" localSheetId="4" hidden="1">'OPTIMIZER(all risky)'!$T$19</definedName>
    <definedName name="solver_lhs47" localSheetId="11" hidden="1">'OPTIMIZER(riskless 5clas)'!$T$15</definedName>
    <definedName name="solver_lhs47" localSheetId="5" hidden="1">'OPTIMIZER(riskless)'!$T$15</definedName>
    <definedName name="solver_lhs48" localSheetId="10" hidden="1">'OPTIMIZER(all risky 5clas)'!$T$19</definedName>
    <definedName name="solver_lhs48" localSheetId="4" hidden="1">'OPTIMIZER(all risky)'!$T$19</definedName>
    <definedName name="solver_lhs48" localSheetId="11" hidden="1">'OPTIMIZER(riskless 5clas)'!$T$15</definedName>
    <definedName name="solver_lhs48" localSheetId="5" hidden="1">'OPTIMIZER(riskless)'!$T$15</definedName>
    <definedName name="solver_lhs49" localSheetId="10" hidden="1">'OPTIMIZER(all risky 5clas)'!$T$19</definedName>
    <definedName name="solver_lhs49" localSheetId="4" hidden="1">'OPTIMIZER(all risky)'!$T$19</definedName>
    <definedName name="solver_lhs49" localSheetId="11" hidden="1">'OPTIMIZER(riskless 5clas)'!$T$15</definedName>
    <definedName name="solver_lhs49" localSheetId="5" hidden="1">'OPTIMIZER(riskless)'!$T$15</definedName>
    <definedName name="solver_lhs5" localSheetId="10" hidden="1">'OPTIMIZER(all risky 5clas)'!$G$19</definedName>
    <definedName name="solver_lhs5" localSheetId="4" hidden="1">'OPTIMIZER(all risky)'!$S$19</definedName>
    <definedName name="solver_lhs5" localSheetId="11" hidden="1">'OPTIMIZER(riskless 5clas)'!$S$15</definedName>
    <definedName name="solver_lhs5" localSheetId="5" hidden="1">'OPTIMIZER(riskless)'!$S$15</definedName>
    <definedName name="solver_lhs50" localSheetId="10" hidden="1">'OPTIMIZER(all risky 5clas)'!$T$19</definedName>
    <definedName name="solver_lhs50" localSheetId="4" hidden="1">'OPTIMIZER(all risky)'!$T$19</definedName>
    <definedName name="solver_lhs50" localSheetId="11" hidden="1">'OPTIMIZER(riskless 5clas)'!$T$15</definedName>
    <definedName name="solver_lhs50" localSheetId="5" hidden="1">'OPTIMIZER(riskless)'!$T$15</definedName>
    <definedName name="solver_lhs51" localSheetId="10" hidden="1">'OPTIMIZER(all risky 5clas)'!$T$19</definedName>
    <definedName name="solver_lhs51" localSheetId="4" hidden="1">'OPTIMIZER(all risky)'!$T$19</definedName>
    <definedName name="solver_lhs51" localSheetId="11" hidden="1">'OPTIMIZER(riskless 5clas)'!$T$15</definedName>
    <definedName name="solver_lhs51" localSheetId="5" hidden="1">'OPTIMIZER(riskless)'!$T$15</definedName>
    <definedName name="solver_lhs52" localSheetId="10" hidden="1">'OPTIMIZER(all risky 5clas)'!$T$19</definedName>
    <definedName name="solver_lhs52" localSheetId="4" hidden="1">'OPTIMIZER(all risky)'!$T$19</definedName>
    <definedName name="solver_lhs52" localSheetId="11" hidden="1">'OPTIMIZER(riskless 5clas)'!$T$15</definedName>
    <definedName name="solver_lhs52" localSheetId="5" hidden="1">'OPTIMIZER(riskless)'!$T$15</definedName>
    <definedName name="solver_lhs6" localSheetId="10" hidden="1">'OPTIMIZER(all risky 5clas)'!$H$19</definedName>
    <definedName name="solver_lhs6" localSheetId="4" hidden="1">'OPTIMIZER(all risky)'!$T$19</definedName>
    <definedName name="solver_lhs6" localSheetId="11" hidden="1">'OPTIMIZER(riskless 5clas)'!$T$15</definedName>
    <definedName name="solver_lhs6" localSheetId="5" hidden="1">'OPTIMIZER(riskless)'!$T$15</definedName>
    <definedName name="solver_lhs7" localSheetId="10" hidden="1">'OPTIMIZER(all risky 5clas)'!$I$19</definedName>
    <definedName name="solver_lhs7" localSheetId="4" hidden="1">'OPTIMIZER(all risky)'!$S$19</definedName>
    <definedName name="solver_lhs7" localSheetId="11" hidden="1">'OPTIMIZER(riskless 5clas)'!$S$15</definedName>
    <definedName name="solver_lhs7" localSheetId="5" hidden="1">'OPTIMIZER(riskless)'!$S$15</definedName>
    <definedName name="solver_lhs8" localSheetId="10" hidden="1">'OPTIMIZER(all risky 5clas)'!$J$19</definedName>
    <definedName name="solver_lhs8" localSheetId="4" hidden="1">'OPTIMIZER(all risky)'!$T$19</definedName>
    <definedName name="solver_lhs8" localSheetId="11" hidden="1">'OPTIMIZER(riskless 5clas)'!$T$15</definedName>
    <definedName name="solver_lhs8" localSheetId="5" hidden="1">'OPTIMIZER(riskless)'!$T$15</definedName>
    <definedName name="solver_lhs9" localSheetId="10" hidden="1">'OPTIMIZER(all risky 5clas)'!$K$19</definedName>
    <definedName name="solver_lhs9" localSheetId="4" hidden="1">'OPTIMIZER(all risky)'!$S$19</definedName>
    <definedName name="solver_lhs9" localSheetId="11" hidden="1">'OPTIMIZER(riskless 5clas)'!$S$15</definedName>
    <definedName name="solver_lhs9" localSheetId="5" hidden="1">'OPTIMIZER(riskless)'!$S$15</definedName>
    <definedName name="solver_lin" localSheetId="10" hidden="1">2</definedName>
    <definedName name="solver_lin" localSheetId="4" hidden="1">2</definedName>
    <definedName name="solver_lin" localSheetId="11" hidden="1">2</definedName>
    <definedName name="solver_lin" localSheetId="5" hidden="1">2</definedName>
    <definedName name="solver_mip" localSheetId="10" hidden="1">2147483647</definedName>
    <definedName name="solver_mip" localSheetId="4" hidden="1">2147483647</definedName>
    <definedName name="solver_mip" localSheetId="11" hidden="1">2147483647</definedName>
    <definedName name="solver_mni" localSheetId="10" hidden="1">30</definedName>
    <definedName name="solver_mni" localSheetId="4" hidden="1">30</definedName>
    <definedName name="solver_mni" localSheetId="11" hidden="1">30</definedName>
    <definedName name="solver_mrt" localSheetId="10" hidden="1">0.075</definedName>
    <definedName name="solver_mrt" localSheetId="4" hidden="1">0.075</definedName>
    <definedName name="solver_mrt" localSheetId="11" hidden="1">0.075</definedName>
    <definedName name="solver_msl" localSheetId="10" hidden="1">2</definedName>
    <definedName name="solver_msl" localSheetId="4" hidden="1">2</definedName>
    <definedName name="solver_msl" localSheetId="11" hidden="1">2</definedName>
    <definedName name="solver_neg" localSheetId="10" hidden="1">1</definedName>
    <definedName name="solver_neg" localSheetId="4" hidden="1">1</definedName>
    <definedName name="solver_neg" localSheetId="11" hidden="1">1</definedName>
    <definedName name="solver_neg" localSheetId="5" hidden="1">1</definedName>
    <definedName name="solver_nod" localSheetId="10" hidden="1">2147483647</definedName>
    <definedName name="solver_nod" localSheetId="4" hidden="1">2147483647</definedName>
    <definedName name="solver_nod" localSheetId="11" hidden="1">2147483647</definedName>
    <definedName name="solver_num" localSheetId="10" hidden="1">16</definedName>
    <definedName name="solver_num" localSheetId="4" hidden="1">2</definedName>
    <definedName name="solver_num" localSheetId="11" hidden="1">1</definedName>
    <definedName name="solver_num" localSheetId="5" hidden="1">1</definedName>
    <definedName name="solver_nwt" localSheetId="10" hidden="1">1</definedName>
    <definedName name="solver_nwt" localSheetId="4" hidden="1">1</definedName>
    <definedName name="solver_nwt" localSheetId="11" hidden="1">1</definedName>
    <definedName name="solver_nwt" localSheetId="5" hidden="1">1</definedName>
    <definedName name="solver_opt" localSheetId="10" hidden="1">'OPTIMIZER(all risky 5clas)'!$E$36</definedName>
    <definedName name="solver_opt" localSheetId="4" hidden="1">'OPTIMIZER(all risky)'!$E$36</definedName>
    <definedName name="solver_opt" localSheetId="11" hidden="1">'OPTIMIZER(riskless 5clas)'!$D$8</definedName>
    <definedName name="solver_opt" localSheetId="5" hidden="1">'OPTIMIZER(riskless)'!$D$8</definedName>
    <definedName name="solver_pre" localSheetId="10" hidden="1">0.000001</definedName>
    <definedName name="solver_pre" localSheetId="4" hidden="1">0.000001</definedName>
    <definedName name="solver_pre" localSheetId="11" hidden="1">0.000001</definedName>
    <definedName name="solver_pre" localSheetId="5" hidden="1">0.000001</definedName>
    <definedName name="solver_rbv" localSheetId="10" hidden="1">1</definedName>
    <definedName name="solver_rbv" localSheetId="4" hidden="1">1</definedName>
    <definedName name="solver_rbv" localSheetId="11" hidden="1">1</definedName>
    <definedName name="solver_rel1" localSheetId="10" hidden="1">2</definedName>
    <definedName name="solver_rel1" localSheetId="4" hidden="1">2</definedName>
    <definedName name="solver_rel1" localSheetId="11" hidden="1">2</definedName>
    <definedName name="solver_rel1" localSheetId="5" hidden="1">2</definedName>
    <definedName name="solver_rel10" localSheetId="10" hidden="1">3</definedName>
    <definedName name="solver_rel10" localSheetId="4" hidden="1">2</definedName>
    <definedName name="solver_rel10" localSheetId="11" hidden="1">2</definedName>
    <definedName name="solver_rel10" localSheetId="5" hidden="1">2</definedName>
    <definedName name="solver_rel11" localSheetId="10" hidden="1">3</definedName>
    <definedName name="solver_rel11" localSheetId="4" hidden="1">2</definedName>
    <definedName name="solver_rel11" localSheetId="11" hidden="1">2</definedName>
    <definedName name="solver_rel11" localSheetId="5" hidden="1">2</definedName>
    <definedName name="solver_rel12" localSheetId="10" hidden="1">3</definedName>
    <definedName name="solver_rel12" localSheetId="4" hidden="1">2</definedName>
    <definedName name="solver_rel12" localSheetId="11" hidden="1">2</definedName>
    <definedName name="solver_rel12" localSheetId="5" hidden="1">2</definedName>
    <definedName name="solver_rel13" localSheetId="10" hidden="1">3</definedName>
    <definedName name="solver_rel13" localSheetId="4" hidden="1">2</definedName>
    <definedName name="solver_rel13" localSheetId="11" hidden="1">2</definedName>
    <definedName name="solver_rel13" localSheetId="5" hidden="1">2</definedName>
    <definedName name="solver_rel14" localSheetId="10" hidden="1">3</definedName>
    <definedName name="solver_rel14" localSheetId="4" hidden="1">2</definedName>
    <definedName name="solver_rel14" localSheetId="11" hidden="1">2</definedName>
    <definedName name="solver_rel14" localSheetId="5" hidden="1">2</definedName>
    <definedName name="solver_rel15" localSheetId="10" hidden="1">3</definedName>
    <definedName name="solver_rel15" localSheetId="4" hidden="1">2</definedName>
    <definedName name="solver_rel15" localSheetId="11" hidden="1">2</definedName>
    <definedName name="solver_rel15" localSheetId="5" hidden="1">2</definedName>
    <definedName name="solver_rel16" localSheetId="10" hidden="1">3</definedName>
    <definedName name="solver_rel16" localSheetId="4" hidden="1">2</definedName>
    <definedName name="solver_rel16" localSheetId="11" hidden="1">2</definedName>
    <definedName name="solver_rel16" localSheetId="5" hidden="1">2</definedName>
    <definedName name="solver_rel17" localSheetId="10" hidden="1">2</definedName>
    <definedName name="solver_rel17" localSheetId="4" hidden="1">2</definedName>
    <definedName name="solver_rel17" localSheetId="11" hidden="1">2</definedName>
    <definedName name="solver_rel17" localSheetId="5" hidden="1">2</definedName>
    <definedName name="solver_rel18" localSheetId="10" hidden="1">2</definedName>
    <definedName name="solver_rel18" localSheetId="4" hidden="1">2</definedName>
    <definedName name="solver_rel18" localSheetId="11" hidden="1">2</definedName>
    <definedName name="solver_rel18" localSheetId="5" hidden="1">2</definedName>
    <definedName name="solver_rel19" localSheetId="10" hidden="1">2</definedName>
    <definedName name="solver_rel19" localSheetId="4" hidden="1">2</definedName>
    <definedName name="solver_rel19" localSheetId="11" hidden="1">2</definedName>
    <definedName name="solver_rel19" localSheetId="5" hidden="1">2</definedName>
    <definedName name="solver_rel2" localSheetId="10" hidden="1">2</definedName>
    <definedName name="solver_rel2" localSheetId="4" hidden="1">2</definedName>
    <definedName name="solver_rel2" localSheetId="11" hidden="1">2</definedName>
    <definedName name="solver_rel2" localSheetId="5" hidden="1">2</definedName>
    <definedName name="solver_rel20" localSheetId="10" hidden="1">2</definedName>
    <definedName name="solver_rel20" localSheetId="4" hidden="1">2</definedName>
    <definedName name="solver_rel20" localSheetId="11" hidden="1">2</definedName>
    <definedName name="solver_rel20" localSheetId="5" hidden="1">2</definedName>
    <definedName name="solver_rel21" localSheetId="10" hidden="1">2</definedName>
    <definedName name="solver_rel21" localSheetId="4" hidden="1">2</definedName>
    <definedName name="solver_rel21" localSheetId="11" hidden="1">2</definedName>
    <definedName name="solver_rel21" localSheetId="5" hidden="1">2</definedName>
    <definedName name="solver_rel22" localSheetId="10" hidden="1">2</definedName>
    <definedName name="solver_rel22" localSheetId="4" hidden="1">2</definedName>
    <definedName name="solver_rel22" localSheetId="11" hidden="1">2</definedName>
    <definedName name="solver_rel22" localSheetId="5" hidden="1">2</definedName>
    <definedName name="solver_rel23" localSheetId="10" hidden="1">2</definedName>
    <definedName name="solver_rel23" localSheetId="4" hidden="1">2</definedName>
    <definedName name="solver_rel23" localSheetId="11" hidden="1">2</definedName>
    <definedName name="solver_rel23" localSheetId="5" hidden="1">2</definedName>
    <definedName name="solver_rel24" localSheetId="10" hidden="1">2</definedName>
    <definedName name="solver_rel24" localSheetId="4" hidden="1">2</definedName>
    <definedName name="solver_rel24" localSheetId="11" hidden="1">2</definedName>
    <definedName name="solver_rel24" localSheetId="5" hidden="1">2</definedName>
    <definedName name="solver_rel25" localSheetId="10" hidden="1">2</definedName>
    <definedName name="solver_rel25" localSheetId="4" hidden="1">2</definedName>
    <definedName name="solver_rel25" localSheetId="11" hidden="1">2</definedName>
    <definedName name="solver_rel25" localSheetId="5" hidden="1">2</definedName>
    <definedName name="solver_rel26" localSheetId="10" hidden="1">2</definedName>
    <definedName name="solver_rel26" localSheetId="4" hidden="1">2</definedName>
    <definedName name="solver_rel26" localSheetId="11" hidden="1">2</definedName>
    <definedName name="solver_rel26" localSheetId="5" hidden="1">2</definedName>
    <definedName name="solver_rel27" localSheetId="10" hidden="1">2</definedName>
    <definedName name="solver_rel27" localSheetId="4" hidden="1">2</definedName>
    <definedName name="solver_rel27" localSheetId="11" hidden="1">2</definedName>
    <definedName name="solver_rel27" localSheetId="5" hidden="1">2</definedName>
    <definedName name="solver_rel28" localSheetId="10" hidden="1">2</definedName>
    <definedName name="solver_rel28" localSheetId="4" hidden="1">2</definedName>
    <definedName name="solver_rel28" localSheetId="11" hidden="1">2</definedName>
    <definedName name="solver_rel28" localSheetId="5" hidden="1">2</definedName>
    <definedName name="solver_rel29" localSheetId="10" hidden="1">2</definedName>
    <definedName name="solver_rel29" localSheetId="4" hidden="1">2</definedName>
    <definedName name="solver_rel29" localSheetId="11" hidden="1">2</definedName>
    <definedName name="solver_rel29" localSheetId="5" hidden="1">2</definedName>
    <definedName name="solver_rel3" localSheetId="10" hidden="1">3</definedName>
    <definedName name="solver_rel3" localSheetId="4" hidden="1">2</definedName>
    <definedName name="solver_rel3" localSheetId="11" hidden="1">2</definedName>
    <definedName name="solver_rel3" localSheetId="5" hidden="1">2</definedName>
    <definedName name="solver_rel30" localSheetId="10" hidden="1">2</definedName>
    <definedName name="solver_rel30" localSheetId="4" hidden="1">2</definedName>
    <definedName name="solver_rel30" localSheetId="11" hidden="1">2</definedName>
    <definedName name="solver_rel30" localSheetId="5" hidden="1">2</definedName>
    <definedName name="solver_rel31" localSheetId="10" hidden="1">2</definedName>
    <definedName name="solver_rel31" localSheetId="4" hidden="1">2</definedName>
    <definedName name="solver_rel31" localSheetId="11" hidden="1">2</definedName>
    <definedName name="solver_rel31" localSheetId="5" hidden="1">2</definedName>
    <definedName name="solver_rel32" localSheetId="10" hidden="1">2</definedName>
    <definedName name="solver_rel32" localSheetId="4" hidden="1">2</definedName>
    <definedName name="solver_rel32" localSheetId="11" hidden="1">2</definedName>
    <definedName name="solver_rel32" localSheetId="5" hidden="1">2</definedName>
    <definedName name="solver_rel33" localSheetId="10" hidden="1">2</definedName>
    <definedName name="solver_rel33" localSheetId="4" hidden="1">2</definedName>
    <definedName name="solver_rel33" localSheetId="11" hidden="1">2</definedName>
    <definedName name="solver_rel33" localSheetId="5" hidden="1">2</definedName>
    <definedName name="solver_rel34" localSheetId="10" hidden="1">2</definedName>
    <definedName name="solver_rel34" localSheetId="4" hidden="1">2</definedName>
    <definedName name="solver_rel34" localSheetId="11" hidden="1">2</definedName>
    <definedName name="solver_rel34" localSheetId="5" hidden="1">2</definedName>
    <definedName name="solver_rel35" localSheetId="10" hidden="1">2</definedName>
    <definedName name="solver_rel35" localSheetId="4" hidden="1">2</definedName>
    <definedName name="solver_rel35" localSheetId="11" hidden="1">2</definedName>
    <definedName name="solver_rel35" localSheetId="5" hidden="1">2</definedName>
    <definedName name="solver_rel36" localSheetId="10" hidden="1">2</definedName>
    <definedName name="solver_rel36" localSheetId="4" hidden="1">2</definedName>
    <definedName name="solver_rel36" localSheetId="11" hidden="1">2</definedName>
    <definedName name="solver_rel36" localSheetId="5" hidden="1">2</definedName>
    <definedName name="solver_rel37" localSheetId="10" hidden="1">2</definedName>
    <definedName name="solver_rel37" localSheetId="4" hidden="1">2</definedName>
    <definedName name="solver_rel37" localSheetId="11" hidden="1">2</definedName>
    <definedName name="solver_rel37" localSheetId="5" hidden="1">2</definedName>
    <definedName name="solver_rel38" localSheetId="10" hidden="1">2</definedName>
    <definedName name="solver_rel38" localSheetId="4" hidden="1">2</definedName>
    <definedName name="solver_rel38" localSheetId="11" hidden="1">2</definedName>
    <definedName name="solver_rel38" localSheetId="5" hidden="1">2</definedName>
    <definedName name="solver_rel39" localSheetId="10" hidden="1">2</definedName>
    <definedName name="solver_rel39" localSheetId="4" hidden="1">2</definedName>
    <definedName name="solver_rel39" localSheetId="11" hidden="1">2</definedName>
    <definedName name="solver_rel39" localSheetId="5" hidden="1">2</definedName>
    <definedName name="solver_rel4" localSheetId="10" hidden="1">3</definedName>
    <definedName name="solver_rel4" localSheetId="4" hidden="1">2</definedName>
    <definedName name="solver_rel4" localSheetId="11" hidden="1">2</definedName>
    <definedName name="solver_rel4" localSheetId="5" hidden="1">2</definedName>
    <definedName name="solver_rel40" localSheetId="10" hidden="1">2</definedName>
    <definedName name="solver_rel40" localSheetId="4" hidden="1">2</definedName>
    <definedName name="solver_rel40" localSheetId="11" hidden="1">2</definedName>
    <definedName name="solver_rel40" localSheetId="5" hidden="1">2</definedName>
    <definedName name="solver_rel41" localSheetId="10" hidden="1">2</definedName>
    <definedName name="solver_rel41" localSheetId="4" hidden="1">2</definedName>
    <definedName name="solver_rel41" localSheetId="11" hidden="1">2</definedName>
    <definedName name="solver_rel41" localSheetId="5" hidden="1">2</definedName>
    <definedName name="solver_rel42" localSheetId="10" hidden="1">2</definedName>
    <definedName name="solver_rel42" localSheetId="4" hidden="1">2</definedName>
    <definedName name="solver_rel42" localSheetId="11" hidden="1">2</definedName>
    <definedName name="solver_rel42" localSheetId="5" hidden="1">2</definedName>
    <definedName name="solver_rel43" localSheetId="10" hidden="1">2</definedName>
    <definedName name="solver_rel43" localSheetId="4" hidden="1">2</definedName>
    <definedName name="solver_rel43" localSheetId="11" hidden="1">2</definedName>
    <definedName name="solver_rel43" localSheetId="5" hidden="1">2</definedName>
    <definedName name="solver_rel44" localSheetId="10" hidden="1">2</definedName>
    <definedName name="solver_rel44" localSheetId="4" hidden="1">2</definedName>
    <definedName name="solver_rel44" localSheetId="11" hidden="1">2</definedName>
    <definedName name="solver_rel44" localSheetId="5" hidden="1">2</definedName>
    <definedName name="solver_rel45" localSheetId="10" hidden="1">2</definedName>
    <definedName name="solver_rel45" localSheetId="4" hidden="1">2</definedName>
    <definedName name="solver_rel45" localSheetId="11" hidden="1">2</definedName>
    <definedName name="solver_rel45" localSheetId="5" hidden="1">2</definedName>
    <definedName name="solver_rel46" localSheetId="10" hidden="1">2</definedName>
    <definedName name="solver_rel46" localSheetId="4" hidden="1">2</definedName>
    <definedName name="solver_rel46" localSheetId="11" hidden="1">2</definedName>
    <definedName name="solver_rel46" localSheetId="5" hidden="1">2</definedName>
    <definedName name="solver_rel47" localSheetId="10" hidden="1">2</definedName>
    <definedName name="solver_rel47" localSheetId="4" hidden="1">2</definedName>
    <definedName name="solver_rel47" localSheetId="11" hidden="1">2</definedName>
    <definedName name="solver_rel47" localSheetId="5" hidden="1">2</definedName>
    <definedName name="solver_rel48" localSheetId="10" hidden="1">2</definedName>
    <definedName name="solver_rel48" localSheetId="4" hidden="1">2</definedName>
    <definedName name="solver_rel48" localSheetId="11" hidden="1">2</definedName>
    <definedName name="solver_rel48" localSheetId="5" hidden="1">2</definedName>
    <definedName name="solver_rel49" localSheetId="10" hidden="1">2</definedName>
    <definedName name="solver_rel49" localSheetId="4" hidden="1">2</definedName>
    <definedName name="solver_rel49" localSheetId="11" hidden="1">2</definedName>
    <definedName name="solver_rel49" localSheetId="5" hidden="1">2</definedName>
    <definedName name="solver_rel5" localSheetId="10" hidden="1">3</definedName>
    <definedName name="solver_rel5" localSheetId="4" hidden="1">2</definedName>
    <definedName name="solver_rel5" localSheetId="11" hidden="1">2</definedName>
    <definedName name="solver_rel5" localSheetId="5" hidden="1">2</definedName>
    <definedName name="solver_rel50" localSheetId="10" hidden="1">2</definedName>
    <definedName name="solver_rel50" localSheetId="4" hidden="1">2</definedName>
    <definedName name="solver_rel50" localSheetId="11" hidden="1">2</definedName>
    <definedName name="solver_rel50" localSheetId="5" hidden="1">2</definedName>
    <definedName name="solver_rel51" localSheetId="10" hidden="1">2</definedName>
    <definedName name="solver_rel51" localSheetId="4" hidden="1">2</definedName>
    <definedName name="solver_rel51" localSheetId="11" hidden="1">2</definedName>
    <definedName name="solver_rel51" localSheetId="5" hidden="1">2</definedName>
    <definedName name="solver_rel52" localSheetId="10" hidden="1">2</definedName>
    <definedName name="solver_rel52" localSheetId="4" hidden="1">2</definedName>
    <definedName name="solver_rel52" localSheetId="11" hidden="1">2</definedName>
    <definedName name="solver_rel52" localSheetId="5" hidden="1">2</definedName>
    <definedName name="solver_rel6" localSheetId="10" hidden="1">3</definedName>
    <definedName name="solver_rel6" localSheetId="4" hidden="1">2</definedName>
    <definedName name="solver_rel6" localSheetId="11" hidden="1">2</definedName>
    <definedName name="solver_rel6" localSheetId="5" hidden="1">2</definedName>
    <definedName name="solver_rel7" localSheetId="10" hidden="1">3</definedName>
    <definedName name="solver_rel7" localSheetId="4" hidden="1">2</definedName>
    <definedName name="solver_rel7" localSheetId="11" hidden="1">2</definedName>
    <definedName name="solver_rel7" localSheetId="5" hidden="1">2</definedName>
    <definedName name="solver_rel8" localSheetId="10" hidden="1">3</definedName>
    <definedName name="solver_rel8" localSheetId="4" hidden="1">2</definedName>
    <definedName name="solver_rel8" localSheetId="11" hidden="1">2</definedName>
    <definedName name="solver_rel8" localSheetId="5" hidden="1">2</definedName>
    <definedName name="solver_rel9" localSheetId="10" hidden="1">3</definedName>
    <definedName name="solver_rel9" localSheetId="4" hidden="1">2</definedName>
    <definedName name="solver_rel9" localSheetId="11" hidden="1">2</definedName>
    <definedName name="solver_rel9" localSheetId="5" hidden="1">2</definedName>
    <definedName name="solver_rhs1" localSheetId="10" hidden="1">1</definedName>
    <definedName name="solver_rhs1" localSheetId="4" hidden="1">1</definedName>
    <definedName name="solver_rhs1" localSheetId="11" hidden="1">1</definedName>
    <definedName name="solver_rhs1" localSheetId="5" hidden="1">1</definedName>
    <definedName name="solver_rhs10" localSheetId="10" hidden="1">0</definedName>
    <definedName name="solver_rhs10" localSheetId="4" hidden="1">'OPTIMIZER(all risky)'!$E$35</definedName>
    <definedName name="solver_rhs10" localSheetId="11" hidden="1">'OPTIMIZER(riskless 5clas)'!$E$31</definedName>
    <definedName name="solver_rhs10" localSheetId="5" hidden="1">'OPTIMIZER(riskless)'!$E$31</definedName>
    <definedName name="solver_rhs11" localSheetId="10" hidden="1">0</definedName>
    <definedName name="solver_rhs11" localSheetId="4" hidden="1">1</definedName>
    <definedName name="solver_rhs11" localSheetId="11" hidden="1">1</definedName>
    <definedName name="solver_rhs11" localSheetId="5" hidden="1">1</definedName>
    <definedName name="solver_rhs12" localSheetId="10" hidden="1">0</definedName>
    <definedName name="solver_rhs12" localSheetId="4" hidden="1">'OPTIMIZER(all risky)'!$E$35</definedName>
    <definedName name="solver_rhs12" localSheetId="11" hidden="1">'OPTIMIZER(riskless 5clas)'!$E$31</definedName>
    <definedName name="solver_rhs12" localSheetId="5" hidden="1">'OPTIMIZER(riskless)'!$E$31</definedName>
    <definedName name="solver_rhs13" localSheetId="10" hidden="1">0</definedName>
    <definedName name="solver_rhs13" localSheetId="4" hidden="1">1</definedName>
    <definedName name="solver_rhs13" localSheetId="11" hidden="1">1</definedName>
    <definedName name="solver_rhs13" localSheetId="5" hidden="1">1</definedName>
    <definedName name="solver_rhs14" localSheetId="10" hidden="1">0</definedName>
    <definedName name="solver_rhs14" localSheetId="4" hidden="1">'OPTIMIZER(all risky)'!$E$35</definedName>
    <definedName name="solver_rhs14" localSheetId="11" hidden="1">'OPTIMIZER(riskless 5clas)'!$E$31</definedName>
    <definedName name="solver_rhs14" localSheetId="5" hidden="1">'OPTIMIZER(riskless)'!$E$31</definedName>
    <definedName name="solver_rhs15" localSheetId="10" hidden="1">0</definedName>
    <definedName name="solver_rhs15" localSheetId="4" hidden="1">1</definedName>
    <definedName name="solver_rhs15" localSheetId="11" hidden="1">1</definedName>
    <definedName name="solver_rhs15" localSheetId="5" hidden="1">1</definedName>
    <definedName name="solver_rhs16" localSheetId="10" hidden="1">0</definedName>
    <definedName name="solver_rhs16" localSheetId="4" hidden="1">'OPTIMIZER(all risky)'!$E$35</definedName>
    <definedName name="solver_rhs16" localSheetId="11" hidden="1">'OPTIMIZER(riskless 5clas)'!$E$31</definedName>
    <definedName name="solver_rhs16" localSheetId="5" hidden="1">'OPTIMIZER(riskless)'!$E$31</definedName>
    <definedName name="solver_rhs17" localSheetId="10" hidden="1">1</definedName>
    <definedName name="solver_rhs17" localSheetId="4" hidden="1">1</definedName>
    <definedName name="solver_rhs17" localSheetId="11" hidden="1">1</definedName>
    <definedName name="solver_rhs17" localSheetId="5" hidden="1">1</definedName>
    <definedName name="solver_rhs18" localSheetId="10" hidden="1">'OPTIMIZER(all risky 5clas)'!$E$35</definedName>
    <definedName name="solver_rhs18" localSheetId="4" hidden="1">'OPTIMIZER(all risky)'!$E$35</definedName>
    <definedName name="solver_rhs18" localSheetId="11" hidden="1">'OPTIMIZER(riskless 5clas)'!$E$31</definedName>
    <definedName name="solver_rhs18" localSheetId="5" hidden="1">'OPTIMIZER(riskless)'!$E$31</definedName>
    <definedName name="solver_rhs19" localSheetId="10" hidden="1">1</definedName>
    <definedName name="solver_rhs19" localSheetId="4" hidden="1">1</definedName>
    <definedName name="solver_rhs19" localSheetId="11" hidden="1">1</definedName>
    <definedName name="solver_rhs19" localSheetId="5" hidden="1">1</definedName>
    <definedName name="solver_rhs2" localSheetId="10" hidden="1">'OPTIMIZER(all risky 5clas)'!$T$19</definedName>
    <definedName name="solver_rhs2" localSheetId="4" hidden="1">'OPTIMIZER(all risky)'!$E$35</definedName>
    <definedName name="solver_rhs2" localSheetId="11" hidden="1">1</definedName>
    <definedName name="solver_rhs2" localSheetId="5" hidden="1">1</definedName>
    <definedName name="solver_rhs20" localSheetId="10" hidden="1">'OPTIMIZER(all risky 5clas)'!$E$35</definedName>
    <definedName name="solver_rhs20" localSheetId="4" hidden="1">'OPTIMIZER(all risky)'!$E$35</definedName>
    <definedName name="solver_rhs20" localSheetId="11" hidden="1">'OPTIMIZER(riskless 5clas)'!$E$31</definedName>
    <definedName name="solver_rhs20" localSheetId="5" hidden="1">'OPTIMIZER(riskless)'!$E$31</definedName>
    <definedName name="solver_rhs21" localSheetId="10" hidden="1">1</definedName>
    <definedName name="solver_rhs21" localSheetId="4" hidden="1">1</definedName>
    <definedName name="solver_rhs21" localSheetId="11" hidden="1">1</definedName>
    <definedName name="solver_rhs21" localSheetId="5" hidden="1">1</definedName>
    <definedName name="solver_rhs22" localSheetId="10" hidden="1">'OPTIMIZER(all risky 5clas)'!$E$35</definedName>
    <definedName name="solver_rhs22" localSheetId="4" hidden="1">'OPTIMIZER(all risky)'!$E$35</definedName>
    <definedName name="solver_rhs22" localSheetId="11" hidden="1">'OPTIMIZER(riskless 5clas)'!$E$31</definedName>
    <definedName name="solver_rhs22" localSheetId="5" hidden="1">'OPTIMIZER(riskless)'!$E$31</definedName>
    <definedName name="solver_rhs23" localSheetId="10" hidden="1">1</definedName>
    <definedName name="solver_rhs23" localSheetId="4" hidden="1">1</definedName>
    <definedName name="solver_rhs23" localSheetId="11" hidden="1">1</definedName>
    <definedName name="solver_rhs23" localSheetId="5" hidden="1">1</definedName>
    <definedName name="solver_rhs24" localSheetId="10" hidden="1">'OPTIMIZER(all risky 5clas)'!$E$35</definedName>
    <definedName name="solver_rhs24" localSheetId="4" hidden="1">'OPTIMIZER(all risky)'!$E$35</definedName>
    <definedName name="solver_rhs24" localSheetId="11" hidden="1">'OPTIMIZER(riskless 5clas)'!$E$31</definedName>
    <definedName name="solver_rhs24" localSheetId="5" hidden="1">'OPTIMIZER(riskless)'!$E$31</definedName>
    <definedName name="solver_rhs25" localSheetId="10" hidden="1">1</definedName>
    <definedName name="solver_rhs25" localSheetId="4" hidden="1">1</definedName>
    <definedName name="solver_rhs25" localSheetId="11" hidden="1">1</definedName>
    <definedName name="solver_rhs25" localSheetId="5" hidden="1">1</definedName>
    <definedName name="solver_rhs26" localSheetId="10" hidden="1">'OPTIMIZER(all risky 5clas)'!$E$35</definedName>
    <definedName name="solver_rhs26" localSheetId="4" hidden="1">'OPTIMIZER(all risky)'!$E$35</definedName>
    <definedName name="solver_rhs26" localSheetId="11" hidden="1">'OPTIMIZER(riskless 5clas)'!$E$31</definedName>
    <definedName name="solver_rhs26" localSheetId="5" hidden="1">'OPTIMIZER(riskless)'!$E$31</definedName>
    <definedName name="solver_rhs27" localSheetId="10" hidden="1">1</definedName>
    <definedName name="solver_rhs27" localSheetId="4" hidden="1">1</definedName>
    <definedName name="solver_rhs27" localSheetId="11" hidden="1">1</definedName>
    <definedName name="solver_rhs27" localSheetId="5" hidden="1">1</definedName>
    <definedName name="solver_rhs28" localSheetId="10" hidden="1">'OPTIMIZER(all risky 5clas)'!$E$35</definedName>
    <definedName name="solver_rhs28" localSheetId="4" hidden="1">'OPTIMIZER(all risky)'!$E$35</definedName>
    <definedName name="solver_rhs28" localSheetId="11" hidden="1">'OPTIMIZER(riskless 5clas)'!$E$31</definedName>
    <definedName name="solver_rhs28" localSheetId="5" hidden="1">'OPTIMIZER(riskless)'!$E$31</definedName>
    <definedName name="solver_rhs29" localSheetId="10" hidden="1">1</definedName>
    <definedName name="solver_rhs29" localSheetId="4" hidden="1">1</definedName>
    <definedName name="solver_rhs29" localSheetId="11" hidden="1">1</definedName>
    <definedName name="solver_rhs29" localSheetId="5" hidden="1">1</definedName>
    <definedName name="solver_rhs3" localSheetId="10" hidden="1">0</definedName>
    <definedName name="solver_rhs3" localSheetId="4" hidden="1">1</definedName>
    <definedName name="solver_rhs3" localSheetId="11" hidden="1">1</definedName>
    <definedName name="solver_rhs3" localSheetId="5" hidden="1">1</definedName>
    <definedName name="solver_rhs30" localSheetId="10" hidden="1">'OPTIMIZER(all risky 5clas)'!$E$35</definedName>
    <definedName name="solver_rhs30" localSheetId="4" hidden="1">'OPTIMIZER(all risky)'!$E$35</definedName>
    <definedName name="solver_rhs30" localSheetId="11" hidden="1">'OPTIMIZER(riskless 5clas)'!$E$31</definedName>
    <definedName name="solver_rhs30" localSheetId="5" hidden="1">'OPTIMIZER(riskless)'!$E$31</definedName>
    <definedName name="solver_rhs31" localSheetId="10" hidden="1">1</definedName>
    <definedName name="solver_rhs31" localSheetId="4" hidden="1">1</definedName>
    <definedName name="solver_rhs31" localSheetId="11" hidden="1">1</definedName>
    <definedName name="solver_rhs31" localSheetId="5" hidden="1">1</definedName>
    <definedName name="solver_rhs32" localSheetId="10" hidden="1">'OPTIMIZER(all risky 5clas)'!$E$35</definedName>
    <definedName name="solver_rhs32" localSheetId="4" hidden="1">'OPTIMIZER(all risky)'!$E$35</definedName>
    <definedName name="solver_rhs32" localSheetId="11" hidden="1">'OPTIMIZER(riskless 5clas)'!$E$31</definedName>
    <definedName name="solver_rhs32" localSheetId="5" hidden="1">'OPTIMIZER(riskless)'!$E$31</definedName>
    <definedName name="solver_rhs33" localSheetId="10" hidden="1">'OPTIMIZER(all risky 5clas)'!$E$35</definedName>
    <definedName name="solver_rhs33" localSheetId="4" hidden="1">'OPTIMIZER(all risky)'!$E$35</definedName>
    <definedName name="solver_rhs33" localSheetId="11" hidden="1">'OPTIMIZER(riskless 5clas)'!$E$31</definedName>
    <definedName name="solver_rhs33" localSheetId="5" hidden="1">'OPTIMIZER(riskless)'!$E$31</definedName>
    <definedName name="solver_rhs34" localSheetId="10" hidden="1">'OPTIMIZER(all risky 5clas)'!$E$35</definedName>
    <definedName name="solver_rhs34" localSheetId="4" hidden="1">'OPTIMIZER(all risky)'!$E$35</definedName>
    <definedName name="solver_rhs34" localSheetId="11" hidden="1">'OPTIMIZER(riskless 5clas)'!$E$31</definedName>
    <definedName name="solver_rhs34" localSheetId="5" hidden="1">'OPTIMIZER(riskless)'!$E$31</definedName>
    <definedName name="solver_rhs35" localSheetId="10" hidden="1">'OPTIMIZER(all risky 5clas)'!$E$35</definedName>
    <definedName name="solver_rhs35" localSheetId="4" hidden="1">'OPTIMIZER(all risky)'!$E$35</definedName>
    <definedName name="solver_rhs35" localSheetId="11" hidden="1">'OPTIMIZER(riskless 5clas)'!$E$31</definedName>
    <definedName name="solver_rhs35" localSheetId="5" hidden="1">'OPTIMIZER(riskless)'!$E$31</definedName>
    <definedName name="solver_rhs36" localSheetId="10" hidden="1">'OPTIMIZER(all risky 5clas)'!$E$35</definedName>
    <definedName name="solver_rhs36" localSheetId="4" hidden="1">'OPTIMIZER(all risky)'!$E$35</definedName>
    <definedName name="solver_rhs36" localSheetId="11" hidden="1">'OPTIMIZER(riskless 5clas)'!$E$31</definedName>
    <definedName name="solver_rhs36" localSheetId="5" hidden="1">'OPTIMIZER(riskless)'!$E$31</definedName>
    <definedName name="solver_rhs37" localSheetId="10" hidden="1">'OPTIMIZER(all risky 5clas)'!$E$35</definedName>
    <definedName name="solver_rhs37" localSheetId="4" hidden="1">'OPTIMIZER(all risky)'!$E$35</definedName>
    <definedName name="solver_rhs37" localSheetId="11" hidden="1">'OPTIMIZER(riskless 5clas)'!$E$31</definedName>
    <definedName name="solver_rhs37" localSheetId="5" hidden="1">'OPTIMIZER(riskless)'!$E$31</definedName>
    <definedName name="solver_rhs38" localSheetId="10" hidden="1">'OPTIMIZER(all risky 5clas)'!$E$35</definedName>
    <definedName name="solver_rhs38" localSheetId="4" hidden="1">'OPTIMIZER(all risky)'!$E$35</definedName>
    <definedName name="solver_rhs38" localSheetId="11" hidden="1">'OPTIMIZER(riskless 5clas)'!$E$31</definedName>
    <definedName name="solver_rhs38" localSheetId="5" hidden="1">'OPTIMIZER(riskless)'!$E$31</definedName>
    <definedName name="solver_rhs39" localSheetId="10" hidden="1">'OPTIMIZER(all risky 5clas)'!$E$35</definedName>
    <definedName name="solver_rhs39" localSheetId="4" hidden="1">'OPTIMIZER(all risky)'!$E$35</definedName>
    <definedName name="solver_rhs39" localSheetId="11" hidden="1">'OPTIMIZER(riskless 5clas)'!$E$31</definedName>
    <definedName name="solver_rhs39" localSheetId="5" hidden="1">'OPTIMIZER(riskless)'!$E$31</definedName>
    <definedName name="solver_rhs4" localSheetId="10" hidden="1">0</definedName>
    <definedName name="solver_rhs4" localSheetId="4" hidden="1">'OPTIMIZER(all risky)'!$E$35</definedName>
    <definedName name="solver_rhs4" localSheetId="11" hidden="1">'OPTIMIZER(riskless 5clas)'!$E$31</definedName>
    <definedName name="solver_rhs4" localSheetId="5" hidden="1">'OPTIMIZER(riskless)'!$E$31</definedName>
    <definedName name="solver_rhs40" localSheetId="10" hidden="1">'OPTIMIZER(all risky 5clas)'!$E$35</definedName>
    <definedName name="solver_rhs40" localSheetId="4" hidden="1">'OPTIMIZER(all risky)'!$E$35</definedName>
    <definedName name="solver_rhs40" localSheetId="11" hidden="1">'OPTIMIZER(riskless 5clas)'!$E$31</definedName>
    <definedName name="solver_rhs40" localSheetId="5" hidden="1">'OPTIMIZER(riskless)'!$E$31</definedName>
    <definedName name="solver_rhs41" localSheetId="10" hidden="1">'OPTIMIZER(all risky 5clas)'!$E$35</definedName>
    <definedName name="solver_rhs41" localSheetId="4" hidden="1">'OPTIMIZER(all risky)'!$E$35</definedName>
    <definedName name="solver_rhs41" localSheetId="11" hidden="1">'OPTIMIZER(riskless 5clas)'!$E$31</definedName>
    <definedName name="solver_rhs41" localSheetId="5" hidden="1">'OPTIMIZER(riskless)'!$E$31</definedName>
    <definedName name="solver_rhs42" localSheetId="10" hidden="1">'OPTIMIZER(all risky 5clas)'!$E$35</definedName>
    <definedName name="solver_rhs42" localSheetId="4" hidden="1">'OPTIMIZER(all risky)'!$E$35</definedName>
    <definedName name="solver_rhs42" localSheetId="11" hidden="1">'OPTIMIZER(riskless 5clas)'!$E$31</definedName>
    <definedName name="solver_rhs42" localSheetId="5" hidden="1">'OPTIMIZER(riskless)'!$E$31</definedName>
    <definedName name="solver_rhs43" localSheetId="10" hidden="1">'OPTIMIZER(all risky 5clas)'!$E$35</definedName>
    <definedName name="solver_rhs43" localSheetId="4" hidden="1">'OPTIMIZER(all risky)'!$E$35</definedName>
    <definedName name="solver_rhs43" localSheetId="11" hidden="1">'OPTIMIZER(riskless 5clas)'!$E$31</definedName>
    <definedName name="solver_rhs43" localSheetId="5" hidden="1">'OPTIMIZER(riskless)'!$E$31</definedName>
    <definedName name="solver_rhs44" localSheetId="10" hidden="1">'OPTIMIZER(all risky 5clas)'!$E$35</definedName>
    <definedName name="solver_rhs44" localSheetId="4" hidden="1">'OPTIMIZER(all risky)'!$E$35</definedName>
    <definedName name="solver_rhs44" localSheetId="11" hidden="1">'OPTIMIZER(riskless 5clas)'!$E$31</definedName>
    <definedName name="solver_rhs44" localSheetId="5" hidden="1">'OPTIMIZER(riskless)'!$E$31</definedName>
    <definedName name="solver_rhs45" localSheetId="10" hidden="1">'OPTIMIZER(all risky 5clas)'!$E$35</definedName>
    <definedName name="solver_rhs45" localSheetId="4" hidden="1">'OPTIMIZER(all risky)'!$E$35</definedName>
    <definedName name="solver_rhs45" localSheetId="11" hidden="1">'OPTIMIZER(riskless 5clas)'!$E$31</definedName>
    <definedName name="solver_rhs45" localSheetId="5" hidden="1">'OPTIMIZER(riskless)'!$E$31</definedName>
    <definedName name="solver_rhs46" localSheetId="10" hidden="1">'OPTIMIZER(all risky 5clas)'!$E$35</definedName>
    <definedName name="solver_rhs46" localSheetId="4" hidden="1">'OPTIMIZER(all risky)'!$E$35</definedName>
    <definedName name="solver_rhs46" localSheetId="11" hidden="1">'OPTIMIZER(riskless 5clas)'!$E$31</definedName>
    <definedName name="solver_rhs46" localSheetId="5" hidden="1">'OPTIMIZER(riskless)'!$E$31</definedName>
    <definedName name="solver_rhs47" localSheetId="10" hidden="1">'OPTIMIZER(all risky 5clas)'!$E$35</definedName>
    <definedName name="solver_rhs47" localSheetId="4" hidden="1">'OPTIMIZER(all risky)'!$E$35</definedName>
    <definedName name="solver_rhs47" localSheetId="11" hidden="1">'OPTIMIZER(riskless 5clas)'!$E$31</definedName>
    <definedName name="solver_rhs47" localSheetId="5" hidden="1">'OPTIMIZER(riskless)'!$E$31</definedName>
    <definedName name="solver_rhs48" localSheetId="10" hidden="1">'OPTIMIZER(all risky 5clas)'!$E$35</definedName>
    <definedName name="solver_rhs48" localSheetId="4" hidden="1">'OPTIMIZER(all risky)'!$E$35</definedName>
    <definedName name="solver_rhs48" localSheetId="11" hidden="1">'OPTIMIZER(riskless 5clas)'!$E$31</definedName>
    <definedName name="solver_rhs48" localSheetId="5" hidden="1">'OPTIMIZER(riskless)'!$E$31</definedName>
    <definedName name="solver_rhs49" localSheetId="10" hidden="1">'OPTIMIZER(all risky 5clas)'!$E$35</definedName>
    <definedName name="solver_rhs49" localSheetId="4" hidden="1">'OPTIMIZER(all risky)'!$E$35</definedName>
    <definedName name="solver_rhs49" localSheetId="11" hidden="1">'OPTIMIZER(riskless 5clas)'!$E$31</definedName>
    <definedName name="solver_rhs49" localSheetId="5" hidden="1">'OPTIMIZER(riskless)'!$E$31</definedName>
    <definedName name="solver_rhs5" localSheetId="10" hidden="1">0</definedName>
    <definedName name="solver_rhs5" localSheetId="4" hidden="1">1</definedName>
    <definedName name="solver_rhs5" localSheetId="11" hidden="1">1</definedName>
    <definedName name="solver_rhs5" localSheetId="5" hidden="1">1</definedName>
    <definedName name="solver_rhs50" localSheetId="10" hidden="1">'OPTIMIZER(all risky 5clas)'!$E$35</definedName>
    <definedName name="solver_rhs50" localSheetId="4" hidden="1">'OPTIMIZER(all risky)'!$E$35</definedName>
    <definedName name="solver_rhs50" localSheetId="11" hidden="1">'OPTIMIZER(riskless 5clas)'!$E$31</definedName>
    <definedName name="solver_rhs50" localSheetId="5" hidden="1">'OPTIMIZER(riskless)'!$E$31</definedName>
    <definedName name="solver_rhs51" localSheetId="10" hidden="1">'OPTIMIZER(all risky 5clas)'!$E$35</definedName>
    <definedName name="solver_rhs51" localSheetId="4" hidden="1">'OPTIMIZER(all risky)'!$E$35</definedName>
    <definedName name="solver_rhs51" localSheetId="11" hidden="1">'OPTIMIZER(riskless 5clas)'!$E$31</definedName>
    <definedName name="solver_rhs51" localSheetId="5" hidden="1">'OPTIMIZER(riskless)'!$E$31</definedName>
    <definedName name="solver_rhs52" localSheetId="10" hidden="1">'OPTIMIZER(all risky 5clas)'!$E$35</definedName>
    <definedName name="solver_rhs52" localSheetId="4" hidden="1">'OPTIMIZER(all risky)'!$E$35</definedName>
    <definedName name="solver_rhs52" localSheetId="11" hidden="1">'OPTIMIZER(riskless 5clas)'!$E$31</definedName>
    <definedName name="solver_rhs52" localSheetId="5" hidden="1">'OPTIMIZER(riskless)'!$E$31</definedName>
    <definedName name="solver_rhs6" localSheetId="10" hidden="1">0</definedName>
    <definedName name="solver_rhs6" localSheetId="4" hidden="1">'OPTIMIZER(all risky)'!$E$35</definedName>
    <definedName name="solver_rhs6" localSheetId="11" hidden="1">'OPTIMIZER(riskless 5clas)'!$E$31</definedName>
    <definedName name="solver_rhs6" localSheetId="5" hidden="1">'OPTIMIZER(riskless)'!$E$31</definedName>
    <definedName name="solver_rhs7" localSheetId="10" hidden="1">0</definedName>
    <definedName name="solver_rhs7" localSheetId="4" hidden="1">1</definedName>
    <definedName name="solver_rhs7" localSheetId="11" hidden="1">1</definedName>
    <definedName name="solver_rhs7" localSheetId="5" hidden="1">1</definedName>
    <definedName name="solver_rhs8" localSheetId="10" hidden="1">0</definedName>
    <definedName name="solver_rhs8" localSheetId="4" hidden="1">'OPTIMIZER(all risky)'!$E$35</definedName>
    <definedName name="solver_rhs8" localSheetId="11" hidden="1">'OPTIMIZER(riskless 5clas)'!$E$31</definedName>
    <definedName name="solver_rhs8" localSheetId="5" hidden="1">'OPTIMIZER(riskless)'!$E$31</definedName>
    <definedName name="solver_rhs9" localSheetId="10" hidden="1">0</definedName>
    <definedName name="solver_rhs9" localSheetId="4" hidden="1">1</definedName>
    <definedName name="solver_rhs9" localSheetId="11" hidden="1">1</definedName>
    <definedName name="solver_rhs9" localSheetId="5" hidden="1">1</definedName>
    <definedName name="solver_rlx" localSheetId="10" hidden="1">1</definedName>
    <definedName name="solver_rlx" localSheetId="4" hidden="1">1</definedName>
    <definedName name="solver_rlx" localSheetId="11" hidden="1">1</definedName>
    <definedName name="solver_rsd" localSheetId="10" hidden="1">0</definedName>
    <definedName name="solver_rsd" localSheetId="4" hidden="1">0</definedName>
    <definedName name="solver_rsd" localSheetId="11" hidden="1">0</definedName>
    <definedName name="solver_scl" localSheetId="10" hidden="1">2</definedName>
    <definedName name="solver_scl" localSheetId="4" hidden="1">2</definedName>
    <definedName name="solver_scl" localSheetId="11" hidden="1">2</definedName>
    <definedName name="solver_scl" localSheetId="5" hidden="1">2</definedName>
    <definedName name="solver_sho" localSheetId="10" hidden="1">2</definedName>
    <definedName name="solver_sho" localSheetId="4" hidden="1">2</definedName>
    <definedName name="solver_sho" localSheetId="11" hidden="1">2</definedName>
    <definedName name="solver_sho" localSheetId="5" hidden="1">2</definedName>
    <definedName name="solver_ssz" localSheetId="10" hidden="1">100</definedName>
    <definedName name="solver_ssz" localSheetId="4" hidden="1">100</definedName>
    <definedName name="solver_ssz" localSheetId="11" hidden="1">100</definedName>
    <definedName name="solver_tim" localSheetId="10" hidden="1">100</definedName>
    <definedName name="solver_tim" localSheetId="4" hidden="1">100</definedName>
    <definedName name="solver_tim" localSheetId="11" hidden="1">100</definedName>
    <definedName name="solver_tim" localSheetId="5" hidden="1">100</definedName>
    <definedName name="solver_tol" localSheetId="10" hidden="1">0.05</definedName>
    <definedName name="solver_tol" localSheetId="4" hidden="1">0.05</definedName>
    <definedName name="solver_tol" localSheetId="11" hidden="1">0.05</definedName>
    <definedName name="solver_tol" localSheetId="5" hidden="1">0.05</definedName>
    <definedName name="solver_typ" localSheetId="10" hidden="1">2</definedName>
    <definedName name="solver_typ" localSheetId="4" hidden="1">2</definedName>
    <definedName name="solver_typ" localSheetId="11" hidden="1">1</definedName>
    <definedName name="solver_typ" localSheetId="5" hidden="1">1</definedName>
    <definedName name="solver_val" localSheetId="10" hidden="1">0</definedName>
    <definedName name="solver_val" localSheetId="4" hidden="1">0</definedName>
    <definedName name="solver_val" localSheetId="11" hidden="1">0</definedName>
    <definedName name="solver_val" localSheetId="5" hidden="1">0</definedName>
    <definedName name="solver_ver" localSheetId="10" hidden="1">3</definedName>
    <definedName name="solver_ver" localSheetId="4" hidden="1">3</definedName>
    <definedName name="solver_ver" localSheetId="11" hidden="1">3</definedName>
  </definedNames>
  <calcPr calcId="162913"/>
</workbook>
</file>

<file path=xl/calcChain.xml><?xml version="1.0" encoding="utf-8"?>
<calcChain xmlns="http://schemas.openxmlformats.org/spreadsheetml/2006/main">
  <c r="C12" i="14" l="1"/>
  <c r="C12" i="8"/>
  <c r="E35" i="8"/>
  <c r="E31" i="9"/>
  <c r="C4" i="8"/>
  <c r="F5" i="12"/>
  <c r="F5" i="13" s="1"/>
  <c r="F31" i="13" s="1"/>
  <c r="F8" i="12"/>
  <c r="F8" i="13" s="1"/>
  <c r="B5" i="6"/>
  <c r="B5" i="7" s="1"/>
  <c r="B31" i="7" s="1"/>
  <c r="E17" i="8" s="1"/>
  <c r="C5" i="6"/>
  <c r="C5" i="7" s="1"/>
  <c r="C31" i="7" s="1"/>
  <c r="D5" i="6"/>
  <c r="D5" i="7" s="1"/>
  <c r="D31" i="7" s="1"/>
  <c r="D8" i="6"/>
  <c r="D8" i="7" s="1"/>
  <c r="C8" i="6"/>
  <c r="C8" i="7" s="1"/>
  <c r="B8" i="6"/>
  <c r="B8" i="7"/>
  <c r="B34" i="7" s="1"/>
  <c r="B53" i="7" s="1"/>
  <c r="C8" i="12"/>
  <c r="C8" i="13" s="1"/>
  <c r="C34" i="13" s="1"/>
  <c r="C5" i="12"/>
  <c r="C5" i="13" s="1"/>
  <c r="D5" i="12"/>
  <c r="D5" i="13" s="1"/>
  <c r="D31" i="13" s="1"/>
  <c r="D8" i="12"/>
  <c r="F14" i="12"/>
  <c r="F14" i="13" s="1"/>
  <c r="F13" i="12"/>
  <c r="F13" i="13"/>
  <c r="F73" i="13" s="1"/>
  <c r="F12" i="12"/>
  <c r="F11" i="12"/>
  <c r="F11" i="13" s="1"/>
  <c r="E8" i="12"/>
  <c r="B8" i="12"/>
  <c r="E5" i="12"/>
  <c r="E5" i="13" s="1"/>
  <c r="B5" i="12"/>
  <c r="B4" i="12"/>
  <c r="C4" i="12"/>
  <c r="D4" i="12"/>
  <c r="E4" i="12"/>
  <c r="F4" i="12"/>
  <c r="G4" i="12"/>
  <c r="H4" i="12"/>
  <c r="I4" i="12"/>
  <c r="J4" i="12"/>
  <c r="K4" i="12"/>
  <c r="L4" i="12"/>
  <c r="M4" i="12"/>
  <c r="N4" i="12"/>
  <c r="O4" i="12"/>
  <c r="G5" i="12"/>
  <c r="G31" i="13" s="1"/>
  <c r="H5" i="12"/>
  <c r="H31" i="13" s="1"/>
  <c r="I5" i="12"/>
  <c r="I31" i="13" s="1"/>
  <c r="L13" i="15" s="1"/>
  <c r="J5" i="12"/>
  <c r="J31" i="13" s="1"/>
  <c r="K5" i="12"/>
  <c r="K31" i="13" s="1"/>
  <c r="L5" i="12"/>
  <c r="L31" i="13" s="1"/>
  <c r="M5" i="12"/>
  <c r="M31" i="13" s="1"/>
  <c r="N5" i="12"/>
  <c r="N31" i="13" s="1"/>
  <c r="Q13" i="15" s="1"/>
  <c r="O5" i="12"/>
  <c r="O31" i="13" s="1"/>
  <c r="G8" i="12"/>
  <c r="H8" i="12"/>
  <c r="H34" i="13" s="1"/>
  <c r="H53" i="13" s="1"/>
  <c r="I8" i="12"/>
  <c r="I34" i="13" s="1"/>
  <c r="I53" i="13" s="1"/>
  <c r="J8" i="12"/>
  <c r="J34" i="13" s="1"/>
  <c r="J53" i="13" s="1"/>
  <c r="K8" i="12"/>
  <c r="L8" i="12"/>
  <c r="M8" i="12"/>
  <c r="M34" i="13" s="1"/>
  <c r="M53" i="13" s="1"/>
  <c r="N8" i="12"/>
  <c r="N34" i="13" s="1"/>
  <c r="N53" i="13" s="1"/>
  <c r="O8" i="12"/>
  <c r="A11" i="12" a="1"/>
  <c r="A24" i="12" s="1"/>
  <c r="B11" i="12"/>
  <c r="B71" i="13" s="1"/>
  <c r="C11" i="12"/>
  <c r="D11" i="12"/>
  <c r="E11" i="12"/>
  <c r="G11" i="12"/>
  <c r="G71" i="13" s="1"/>
  <c r="H11" i="12"/>
  <c r="I11" i="12"/>
  <c r="J11" i="12"/>
  <c r="J71" i="13" s="1"/>
  <c r="K11" i="12"/>
  <c r="K71" i="13" s="1"/>
  <c r="L11" i="12"/>
  <c r="M11" i="12"/>
  <c r="N11" i="12"/>
  <c r="N71" i="13" s="1"/>
  <c r="O11" i="12"/>
  <c r="O71" i="13" s="1"/>
  <c r="C12" i="12"/>
  <c r="D12" i="12"/>
  <c r="D12" i="13" s="1"/>
  <c r="E12" i="12"/>
  <c r="G12" i="12"/>
  <c r="G72" i="13" s="1"/>
  <c r="H12" i="12"/>
  <c r="I12" i="12"/>
  <c r="J12" i="12"/>
  <c r="J72" i="13" s="1"/>
  <c r="K12" i="12"/>
  <c r="K72" i="13" s="1"/>
  <c r="L12" i="12"/>
  <c r="M12" i="12"/>
  <c r="N12" i="12"/>
  <c r="N72" i="13" s="1"/>
  <c r="O12" i="12"/>
  <c r="O72" i="13" s="1"/>
  <c r="D13" i="12"/>
  <c r="E13" i="12"/>
  <c r="G13" i="12"/>
  <c r="H13" i="12"/>
  <c r="I13" i="12"/>
  <c r="J13" i="12"/>
  <c r="J73" i="13" s="1"/>
  <c r="K13" i="12"/>
  <c r="K73" i="13" s="1"/>
  <c r="L13" i="12"/>
  <c r="L73" i="13" s="1"/>
  <c r="M13" i="12"/>
  <c r="N13" i="12"/>
  <c r="N73" i="13" s="1"/>
  <c r="O13" i="12"/>
  <c r="O73" i="13" s="1"/>
  <c r="E14" i="12"/>
  <c r="E74" i="13" s="1"/>
  <c r="G14" i="12"/>
  <c r="H14" i="12"/>
  <c r="I14" i="12"/>
  <c r="J14" i="12"/>
  <c r="J74" i="13" s="1"/>
  <c r="K14" i="12"/>
  <c r="L14" i="12"/>
  <c r="M14" i="12"/>
  <c r="M74" i="13" s="1"/>
  <c r="N14" i="12"/>
  <c r="N74" i="13" s="1"/>
  <c r="O14" i="12"/>
  <c r="F15" i="12"/>
  <c r="G15" i="12"/>
  <c r="G75" i="13" s="1"/>
  <c r="H15" i="12"/>
  <c r="H75" i="13" s="1"/>
  <c r="I15" i="12"/>
  <c r="J15" i="12"/>
  <c r="K15" i="12"/>
  <c r="K75" i="13" s="1"/>
  <c r="L15" i="12"/>
  <c r="L75" i="13" s="1"/>
  <c r="M15" i="12"/>
  <c r="N15" i="12"/>
  <c r="O15" i="12"/>
  <c r="O75" i="13" s="1"/>
  <c r="G16" i="12"/>
  <c r="G76" i="13" s="1"/>
  <c r="H16" i="12"/>
  <c r="I16" i="12"/>
  <c r="I76" i="13" s="1"/>
  <c r="J16" i="12"/>
  <c r="J76" i="13" s="1"/>
  <c r="K16" i="12"/>
  <c r="L16" i="12"/>
  <c r="M16" i="12"/>
  <c r="M76" i="13" s="1"/>
  <c r="N16" i="12"/>
  <c r="N76" i="13" s="1"/>
  <c r="O16" i="12"/>
  <c r="O76" i="13" s="1"/>
  <c r="H17" i="12"/>
  <c r="H77" i="13" s="1"/>
  <c r="I17" i="12"/>
  <c r="I77" i="13" s="1"/>
  <c r="J17" i="12"/>
  <c r="J77" i="13" s="1"/>
  <c r="K17" i="12"/>
  <c r="K77" i="13" s="1"/>
  <c r="L17" i="12"/>
  <c r="L77" i="13" s="1"/>
  <c r="M17" i="12"/>
  <c r="N17" i="12"/>
  <c r="O17" i="12"/>
  <c r="I18" i="12"/>
  <c r="I78" i="13" s="1"/>
  <c r="J18" i="12"/>
  <c r="J78" i="13" s="1"/>
  <c r="K18" i="12"/>
  <c r="K78" i="13" s="1"/>
  <c r="L18" i="12"/>
  <c r="M18" i="12"/>
  <c r="M78" i="13" s="1"/>
  <c r="N18" i="12"/>
  <c r="O18" i="12"/>
  <c r="O78" i="13" s="1"/>
  <c r="J19" i="12"/>
  <c r="J79" i="13" s="1"/>
  <c r="K19" i="12"/>
  <c r="L19" i="12"/>
  <c r="M19" i="12"/>
  <c r="N19" i="12"/>
  <c r="N79" i="13" s="1"/>
  <c r="O19" i="12"/>
  <c r="K20" i="12"/>
  <c r="L20" i="12"/>
  <c r="M20" i="12"/>
  <c r="M80" i="13" s="1"/>
  <c r="N20" i="12"/>
  <c r="O20" i="12"/>
  <c r="L21" i="12"/>
  <c r="L81" i="13" s="1"/>
  <c r="M21" i="12"/>
  <c r="M81" i="13" s="1"/>
  <c r="N21" i="12"/>
  <c r="O21" i="12"/>
  <c r="O81" i="13" s="1"/>
  <c r="M22" i="12"/>
  <c r="N22" i="12"/>
  <c r="N82" i="13" s="1"/>
  <c r="O22" i="12"/>
  <c r="N23" i="12"/>
  <c r="N83" i="13" s="1"/>
  <c r="O23" i="12"/>
  <c r="O83" i="13" s="1"/>
  <c r="O24" i="12"/>
  <c r="O84" i="13" s="1"/>
  <c r="B4" i="13"/>
  <c r="C4" i="13"/>
  <c r="D4" i="13"/>
  <c r="E4" i="13"/>
  <c r="F4" i="13"/>
  <c r="G4" i="13"/>
  <c r="H4" i="13"/>
  <c r="I4" i="13"/>
  <c r="J4" i="13"/>
  <c r="K4" i="13"/>
  <c r="L4" i="13"/>
  <c r="M4" i="13"/>
  <c r="N4" i="13"/>
  <c r="O4" i="13"/>
  <c r="C11" i="13"/>
  <c r="C71" i="13" s="1"/>
  <c r="D11" i="13"/>
  <c r="D71" i="13" s="1"/>
  <c r="E11" i="13"/>
  <c r="E13" i="13"/>
  <c r="B30" i="13"/>
  <c r="C30" i="13"/>
  <c r="D30" i="13"/>
  <c r="E30" i="13"/>
  <c r="F30" i="13"/>
  <c r="G30" i="13"/>
  <c r="H30" i="13"/>
  <c r="I30" i="13"/>
  <c r="J30" i="13"/>
  <c r="K30" i="13"/>
  <c r="L30" i="13"/>
  <c r="M30" i="13"/>
  <c r="N30" i="13"/>
  <c r="O30" i="13"/>
  <c r="G34" i="13"/>
  <c r="G53" i="13" s="1"/>
  <c r="K34" i="13"/>
  <c r="K53" i="13" s="1"/>
  <c r="L34" i="13"/>
  <c r="L53" i="13" s="1"/>
  <c r="O34" i="13"/>
  <c r="O53" i="13" s="1"/>
  <c r="E71" i="13"/>
  <c r="H71" i="13"/>
  <c r="I71" i="13"/>
  <c r="L71" i="13"/>
  <c r="M71" i="13"/>
  <c r="B72" i="13"/>
  <c r="C72" i="13"/>
  <c r="D72" i="13"/>
  <c r="H72" i="13"/>
  <c r="I72" i="13"/>
  <c r="L72" i="13"/>
  <c r="M72" i="13"/>
  <c r="B73" i="13"/>
  <c r="C73" i="13"/>
  <c r="D73" i="13"/>
  <c r="G73" i="13"/>
  <c r="H73" i="13"/>
  <c r="I73" i="13"/>
  <c r="M73" i="13"/>
  <c r="B74" i="13"/>
  <c r="C74" i="13"/>
  <c r="D74" i="13"/>
  <c r="G74" i="13"/>
  <c r="H74" i="13"/>
  <c r="I74" i="13"/>
  <c r="K74" i="13"/>
  <c r="L74" i="13"/>
  <c r="O74" i="13"/>
  <c r="B75" i="13"/>
  <c r="C75" i="13"/>
  <c r="D75" i="13"/>
  <c r="E75" i="13"/>
  <c r="F75" i="13"/>
  <c r="I75" i="13"/>
  <c r="J75" i="13"/>
  <c r="M75" i="13"/>
  <c r="N75" i="13"/>
  <c r="B76" i="13"/>
  <c r="C76" i="13"/>
  <c r="D76" i="13"/>
  <c r="E76" i="13"/>
  <c r="F76" i="13"/>
  <c r="H76" i="13"/>
  <c r="K76" i="13"/>
  <c r="L76" i="13"/>
  <c r="B77" i="13"/>
  <c r="C77" i="13"/>
  <c r="D77" i="13"/>
  <c r="E77" i="13"/>
  <c r="F77" i="13"/>
  <c r="G77" i="13"/>
  <c r="M77" i="13"/>
  <c r="N77" i="13"/>
  <c r="O77" i="13"/>
  <c r="B78" i="13"/>
  <c r="C78" i="13"/>
  <c r="D78" i="13"/>
  <c r="E78" i="13"/>
  <c r="F78" i="13"/>
  <c r="G78" i="13"/>
  <c r="H78" i="13"/>
  <c r="L78" i="13"/>
  <c r="N78" i="13"/>
  <c r="B79" i="13"/>
  <c r="C79" i="13"/>
  <c r="D79" i="13"/>
  <c r="E79" i="13"/>
  <c r="F79" i="13"/>
  <c r="G79" i="13"/>
  <c r="H79" i="13"/>
  <c r="I79" i="13"/>
  <c r="K79" i="13"/>
  <c r="L79" i="13"/>
  <c r="M79" i="13"/>
  <c r="O79" i="13"/>
  <c r="B80" i="13"/>
  <c r="C80" i="13"/>
  <c r="D80" i="13"/>
  <c r="E80" i="13"/>
  <c r="F80" i="13"/>
  <c r="G80" i="13"/>
  <c r="H80" i="13"/>
  <c r="I80" i="13"/>
  <c r="J80" i="13"/>
  <c r="K80" i="13"/>
  <c r="L80" i="13"/>
  <c r="N80" i="13"/>
  <c r="O80" i="13"/>
  <c r="B81" i="13"/>
  <c r="C81" i="13"/>
  <c r="D81" i="13"/>
  <c r="E81" i="13"/>
  <c r="F81" i="13"/>
  <c r="G81" i="13"/>
  <c r="H81" i="13"/>
  <c r="I81" i="13"/>
  <c r="J81" i="13"/>
  <c r="K81" i="13"/>
  <c r="N81" i="13"/>
  <c r="B82" i="13"/>
  <c r="C82" i="13"/>
  <c r="D82" i="13"/>
  <c r="E82" i="13"/>
  <c r="F82" i="13"/>
  <c r="G82" i="13"/>
  <c r="H82" i="13"/>
  <c r="I82" i="13"/>
  <c r="J82" i="13"/>
  <c r="K82" i="13"/>
  <c r="L82" i="13"/>
  <c r="M82" i="13"/>
  <c r="O82" i="13"/>
  <c r="B83" i="13"/>
  <c r="C83" i="13"/>
  <c r="D83" i="13"/>
  <c r="E83" i="13"/>
  <c r="F83" i="13"/>
  <c r="G83" i="13"/>
  <c r="H83" i="13"/>
  <c r="I83" i="13"/>
  <c r="J83" i="13"/>
  <c r="K83" i="13"/>
  <c r="L83" i="13"/>
  <c r="M83" i="13"/>
  <c r="B84" i="13"/>
  <c r="C84" i="13"/>
  <c r="D84" i="13"/>
  <c r="E84" i="13"/>
  <c r="F84" i="13"/>
  <c r="G84" i="13"/>
  <c r="H84" i="13"/>
  <c r="I84" i="13"/>
  <c r="J84" i="13"/>
  <c r="K84" i="13"/>
  <c r="L84" i="13"/>
  <c r="M84" i="13"/>
  <c r="N84" i="13"/>
  <c r="C4" i="14"/>
  <c r="E7" i="14"/>
  <c r="F7" i="14"/>
  <c r="G7" i="14"/>
  <c r="H7" i="14"/>
  <c r="I7" i="14"/>
  <c r="J7" i="14"/>
  <c r="K7" i="14"/>
  <c r="L7" i="14"/>
  <c r="M7" i="14"/>
  <c r="N7" i="14"/>
  <c r="O7" i="14"/>
  <c r="P7" i="14"/>
  <c r="Q7" i="14"/>
  <c r="R7" i="14"/>
  <c r="S19" i="14"/>
  <c r="D20" i="14" a="1"/>
  <c r="D23" i="14" s="1"/>
  <c r="C4" i="15"/>
  <c r="E7" i="15"/>
  <c r="F7" i="15"/>
  <c r="G7" i="15"/>
  <c r="H7" i="15"/>
  <c r="I7" i="15"/>
  <c r="J7" i="15"/>
  <c r="K7" i="15"/>
  <c r="L7" i="15"/>
  <c r="M7" i="15"/>
  <c r="N7" i="15"/>
  <c r="O7" i="15"/>
  <c r="P7" i="15"/>
  <c r="Q7" i="15"/>
  <c r="R7" i="15"/>
  <c r="E15" i="15"/>
  <c r="S8" i="15"/>
  <c r="F15" i="15"/>
  <c r="G15" i="15"/>
  <c r="H15" i="15"/>
  <c r="I15" i="15"/>
  <c r="J15" i="15"/>
  <c r="K15" i="15"/>
  <c r="L15" i="15"/>
  <c r="M15" i="15"/>
  <c r="N15" i="15"/>
  <c r="O15" i="15"/>
  <c r="P15" i="15"/>
  <c r="Q15" i="15"/>
  <c r="R15" i="15"/>
  <c r="E31" i="15"/>
  <c r="D12" i="6"/>
  <c r="D12" i="7" s="1"/>
  <c r="D11" i="6"/>
  <c r="D11" i="7"/>
  <c r="D71" i="7" s="1"/>
  <c r="C11" i="6"/>
  <c r="E5" i="6"/>
  <c r="E31" i="7" s="1"/>
  <c r="H17" i="8" s="1"/>
  <c r="F5" i="6"/>
  <c r="F31" i="7" s="1"/>
  <c r="G5" i="6"/>
  <c r="G31" i="7" s="1"/>
  <c r="J13" i="9" s="1"/>
  <c r="H5" i="6"/>
  <c r="H31" i="7" s="1"/>
  <c r="B4" i="6"/>
  <c r="C4" i="6"/>
  <c r="D4" i="6"/>
  <c r="E4" i="6"/>
  <c r="F4" i="6"/>
  <c r="G4" i="6"/>
  <c r="H4" i="6"/>
  <c r="I4" i="6"/>
  <c r="J4" i="6"/>
  <c r="K4" i="6"/>
  <c r="L4" i="6"/>
  <c r="M4" i="6"/>
  <c r="N4" i="6"/>
  <c r="O4" i="6"/>
  <c r="I5" i="6"/>
  <c r="I31" i="7" s="1"/>
  <c r="J5" i="6"/>
  <c r="J31" i="7" s="1"/>
  <c r="K5" i="6"/>
  <c r="K31" i="7" s="1"/>
  <c r="N13" i="9" s="1"/>
  <c r="L5" i="6"/>
  <c r="L31" i="7" s="1"/>
  <c r="M5" i="6"/>
  <c r="M31" i="7" s="1"/>
  <c r="N5" i="6"/>
  <c r="N31" i="7" s="1"/>
  <c r="Q13" i="9" s="1"/>
  <c r="O5" i="6"/>
  <c r="O31" i="7" s="1"/>
  <c r="R13" i="9" s="1"/>
  <c r="E8" i="6"/>
  <c r="E34" i="7" s="1"/>
  <c r="E53" i="7" s="1"/>
  <c r="F8" i="6"/>
  <c r="F34" i="7" s="1"/>
  <c r="F53" i="7" s="1"/>
  <c r="G8" i="6"/>
  <c r="G34" i="7" s="1"/>
  <c r="G53" i="7" s="1"/>
  <c r="H8" i="6"/>
  <c r="H34" i="7" s="1"/>
  <c r="H53" i="7" s="1"/>
  <c r="I8" i="6"/>
  <c r="I34" i="7" s="1"/>
  <c r="I53" i="7" s="1"/>
  <c r="J8" i="6"/>
  <c r="J34" i="7" s="1"/>
  <c r="J53" i="7" s="1"/>
  <c r="K8" i="6"/>
  <c r="K34" i="7" s="1"/>
  <c r="K53" i="7" s="1"/>
  <c r="L8" i="6"/>
  <c r="L34" i="7" s="1"/>
  <c r="L53" i="7" s="1"/>
  <c r="M8" i="6"/>
  <c r="M34" i="7" s="1"/>
  <c r="M53" i="7" s="1"/>
  <c r="N8" i="6"/>
  <c r="N34" i="7" s="1"/>
  <c r="N53" i="7" s="1"/>
  <c r="O8" i="6"/>
  <c r="O34" i="7" s="1"/>
  <c r="O53" i="7" s="1"/>
  <c r="A11" i="6" a="1"/>
  <c r="A11" i="6" s="1"/>
  <c r="B11" i="6"/>
  <c r="B71" i="7" s="1"/>
  <c r="E11" i="6"/>
  <c r="E71" i="7" s="1"/>
  <c r="F11" i="6"/>
  <c r="F71" i="7" s="1"/>
  <c r="G11" i="6"/>
  <c r="G71" i="7" s="1"/>
  <c r="H11" i="6"/>
  <c r="H71" i="7" s="1"/>
  <c r="I11" i="6"/>
  <c r="I71" i="7" s="1"/>
  <c r="J11" i="6"/>
  <c r="J71" i="7" s="1"/>
  <c r="K11" i="6"/>
  <c r="K71" i="7" s="1"/>
  <c r="L11" i="6"/>
  <c r="L71" i="7" s="1"/>
  <c r="M11" i="6"/>
  <c r="M71" i="7" s="1"/>
  <c r="N11" i="6"/>
  <c r="N71" i="7" s="1"/>
  <c r="O11" i="6"/>
  <c r="O71" i="7" s="1"/>
  <c r="C12" i="6"/>
  <c r="C72" i="7" s="1"/>
  <c r="E12" i="6"/>
  <c r="E72" i="7" s="1"/>
  <c r="F12" i="6"/>
  <c r="F72" i="7" s="1"/>
  <c r="G12" i="6"/>
  <c r="H12" i="6"/>
  <c r="H72" i="7" s="1"/>
  <c r="I12" i="6"/>
  <c r="I72" i="7" s="1"/>
  <c r="J12" i="6"/>
  <c r="J72" i="7" s="1"/>
  <c r="K12" i="6"/>
  <c r="K72" i="7" s="1"/>
  <c r="L12" i="6"/>
  <c r="M12" i="6"/>
  <c r="M72" i="7" s="1"/>
  <c r="N12" i="6"/>
  <c r="N72" i="7" s="1"/>
  <c r="O12" i="6"/>
  <c r="D13" i="6"/>
  <c r="E13" i="6"/>
  <c r="E73" i="7" s="1"/>
  <c r="F13" i="6"/>
  <c r="F73" i="7" s="1"/>
  <c r="G13" i="6"/>
  <c r="G73" i="7" s="1"/>
  <c r="H13" i="6"/>
  <c r="H73" i="7" s="1"/>
  <c r="I13" i="6"/>
  <c r="J13" i="6"/>
  <c r="J73" i="7" s="1"/>
  <c r="K13" i="6"/>
  <c r="K73" i="7" s="1"/>
  <c r="L13" i="6"/>
  <c r="L73" i="7" s="1"/>
  <c r="M13" i="6"/>
  <c r="M73" i="7" s="1"/>
  <c r="N13" i="6"/>
  <c r="N73" i="7" s="1"/>
  <c r="O13" i="6"/>
  <c r="E14" i="6"/>
  <c r="E74" i="7" s="1"/>
  <c r="F14" i="6"/>
  <c r="F74" i="7" s="1"/>
  <c r="G14" i="6"/>
  <c r="H14" i="6"/>
  <c r="H74" i="7" s="1"/>
  <c r="I14" i="6"/>
  <c r="I74" i="7" s="1"/>
  <c r="J14" i="6"/>
  <c r="J74" i="7" s="1"/>
  <c r="K14" i="6"/>
  <c r="K74" i="7" s="1"/>
  <c r="L14" i="6"/>
  <c r="L74" i="7" s="1"/>
  <c r="M14" i="6"/>
  <c r="M74" i="7" s="1"/>
  <c r="N14" i="6"/>
  <c r="N74" i="7" s="1"/>
  <c r="O14" i="6"/>
  <c r="F15" i="6"/>
  <c r="F75" i="7" s="1"/>
  <c r="G15" i="6"/>
  <c r="G75" i="7" s="1"/>
  <c r="H15" i="6"/>
  <c r="H75" i="7" s="1"/>
  <c r="I15" i="6"/>
  <c r="I75" i="7" s="1"/>
  <c r="J15" i="6"/>
  <c r="J75" i="7" s="1"/>
  <c r="K15" i="6"/>
  <c r="K75" i="7" s="1"/>
  <c r="L15" i="6"/>
  <c r="M15" i="6"/>
  <c r="N15" i="6"/>
  <c r="O15" i="6"/>
  <c r="O75" i="7" s="1"/>
  <c r="G16" i="6"/>
  <c r="G76" i="7" s="1"/>
  <c r="H16" i="6"/>
  <c r="I16" i="6"/>
  <c r="I76" i="7" s="1"/>
  <c r="J16" i="6"/>
  <c r="J76" i="7" s="1"/>
  <c r="K16" i="6"/>
  <c r="K76" i="7" s="1"/>
  <c r="L16" i="6"/>
  <c r="L76" i="7" s="1"/>
  <c r="M16" i="6"/>
  <c r="M76" i="7" s="1"/>
  <c r="N16" i="6"/>
  <c r="O16" i="6"/>
  <c r="O76" i="7" s="1"/>
  <c r="H17" i="6"/>
  <c r="H77" i="7" s="1"/>
  <c r="I17" i="6"/>
  <c r="J17" i="6"/>
  <c r="K17" i="6"/>
  <c r="K77" i="7" s="1"/>
  <c r="L17" i="6"/>
  <c r="L77" i="7" s="1"/>
  <c r="M17" i="6"/>
  <c r="M77" i="7" s="1"/>
  <c r="N17" i="6"/>
  <c r="N77" i="7" s="1"/>
  <c r="O17" i="6"/>
  <c r="O77" i="7" s="1"/>
  <c r="I18" i="6"/>
  <c r="I78" i="7" s="1"/>
  <c r="J18" i="6"/>
  <c r="J78" i="7" s="1"/>
  <c r="K18" i="6"/>
  <c r="L18" i="6"/>
  <c r="L78" i="7" s="1"/>
  <c r="M18" i="6"/>
  <c r="M78" i="7" s="1"/>
  <c r="N18" i="6"/>
  <c r="N78" i="7" s="1"/>
  <c r="O18" i="6"/>
  <c r="J19" i="6"/>
  <c r="J79" i="7" s="1"/>
  <c r="K19" i="6"/>
  <c r="K79" i="7" s="1"/>
  <c r="L19" i="6"/>
  <c r="L79" i="7" s="1"/>
  <c r="M19" i="6"/>
  <c r="N19" i="6"/>
  <c r="N79" i="7" s="1"/>
  <c r="O19" i="6"/>
  <c r="O79" i="7" s="1"/>
  <c r="K20" i="6"/>
  <c r="L20" i="6"/>
  <c r="M20" i="6"/>
  <c r="M80" i="7" s="1"/>
  <c r="N20" i="6"/>
  <c r="N80" i="7" s="1"/>
  <c r="O20" i="6"/>
  <c r="O80" i="7" s="1"/>
  <c r="L21" i="6"/>
  <c r="M21" i="6"/>
  <c r="M81" i="7" s="1"/>
  <c r="N21" i="6"/>
  <c r="O21" i="6"/>
  <c r="O81" i="7" s="1"/>
  <c r="M22" i="6"/>
  <c r="M82" i="7" s="1"/>
  <c r="N22" i="6"/>
  <c r="N82" i="7" s="1"/>
  <c r="O22" i="6"/>
  <c r="O82" i="7" s="1"/>
  <c r="N23" i="6"/>
  <c r="O23" i="6"/>
  <c r="O83" i="7" s="1"/>
  <c r="O24" i="6"/>
  <c r="O84" i="7" s="1"/>
  <c r="B4" i="7"/>
  <c r="C4" i="7"/>
  <c r="D4" i="7"/>
  <c r="E4" i="7"/>
  <c r="F4" i="7"/>
  <c r="G4" i="7"/>
  <c r="H4" i="7"/>
  <c r="I4" i="7"/>
  <c r="J4" i="7"/>
  <c r="K4" i="7"/>
  <c r="L4" i="7"/>
  <c r="M4" i="7"/>
  <c r="N4" i="7"/>
  <c r="O4" i="7"/>
  <c r="B30" i="7"/>
  <c r="C30" i="7"/>
  <c r="D30" i="7"/>
  <c r="E30" i="7"/>
  <c r="F30" i="7"/>
  <c r="G30" i="7"/>
  <c r="H30" i="7"/>
  <c r="I30" i="7"/>
  <c r="J30" i="7"/>
  <c r="K30" i="7"/>
  <c r="L30" i="7"/>
  <c r="M30" i="7"/>
  <c r="N30" i="7"/>
  <c r="O30" i="7"/>
  <c r="B72" i="7"/>
  <c r="G72" i="7"/>
  <c r="L72" i="7"/>
  <c r="O72" i="7"/>
  <c r="B73" i="7"/>
  <c r="C73" i="7"/>
  <c r="D73" i="7"/>
  <c r="I73" i="7"/>
  <c r="O73" i="7"/>
  <c r="B74" i="7"/>
  <c r="C74" i="7"/>
  <c r="D74" i="7"/>
  <c r="G74" i="7"/>
  <c r="O74" i="7"/>
  <c r="B75" i="7"/>
  <c r="C75" i="7"/>
  <c r="D75" i="7"/>
  <c r="E75" i="7"/>
  <c r="L75" i="7"/>
  <c r="M75" i="7"/>
  <c r="N75" i="7"/>
  <c r="B76" i="7"/>
  <c r="C76" i="7"/>
  <c r="D76" i="7"/>
  <c r="E76" i="7"/>
  <c r="F76" i="7"/>
  <c r="H76" i="7"/>
  <c r="N76" i="7"/>
  <c r="B77" i="7"/>
  <c r="C77" i="7"/>
  <c r="D77" i="7"/>
  <c r="E77" i="7"/>
  <c r="F77" i="7"/>
  <c r="G77" i="7"/>
  <c r="I77" i="7"/>
  <c r="J77" i="7"/>
  <c r="B78" i="7"/>
  <c r="C78" i="7"/>
  <c r="D78" i="7"/>
  <c r="E78" i="7"/>
  <c r="F78" i="7"/>
  <c r="G78" i="7"/>
  <c r="H78" i="7"/>
  <c r="K78" i="7"/>
  <c r="O78" i="7"/>
  <c r="B79" i="7"/>
  <c r="C79" i="7"/>
  <c r="D79" i="7"/>
  <c r="E79" i="7"/>
  <c r="F79" i="7"/>
  <c r="G79" i="7"/>
  <c r="H79" i="7"/>
  <c r="I79" i="7"/>
  <c r="M79" i="7"/>
  <c r="B80" i="7"/>
  <c r="C80" i="7"/>
  <c r="D80" i="7"/>
  <c r="E80" i="7"/>
  <c r="F80" i="7"/>
  <c r="G80" i="7"/>
  <c r="H80" i="7"/>
  <c r="I80" i="7"/>
  <c r="J80" i="7"/>
  <c r="K80" i="7"/>
  <c r="L80" i="7"/>
  <c r="B81" i="7"/>
  <c r="C81" i="7"/>
  <c r="D81" i="7"/>
  <c r="E81" i="7"/>
  <c r="F81" i="7"/>
  <c r="G81" i="7"/>
  <c r="H81" i="7"/>
  <c r="I81" i="7"/>
  <c r="J81" i="7"/>
  <c r="K81" i="7"/>
  <c r="L81" i="7"/>
  <c r="N81" i="7"/>
  <c r="B82" i="7"/>
  <c r="C82" i="7"/>
  <c r="D82" i="7"/>
  <c r="E82" i="7"/>
  <c r="F82" i="7"/>
  <c r="G82" i="7"/>
  <c r="H82" i="7"/>
  <c r="I82" i="7"/>
  <c r="J82" i="7"/>
  <c r="K82" i="7"/>
  <c r="L82" i="7"/>
  <c r="B83" i="7"/>
  <c r="C83" i="7"/>
  <c r="D83" i="7"/>
  <c r="E83" i="7"/>
  <c r="F83" i="7"/>
  <c r="G83" i="7"/>
  <c r="H83" i="7"/>
  <c r="I83" i="7"/>
  <c r="J83" i="7"/>
  <c r="K83" i="7"/>
  <c r="L83" i="7"/>
  <c r="M83" i="7"/>
  <c r="N83" i="7"/>
  <c r="B84" i="7"/>
  <c r="C84" i="7"/>
  <c r="D84" i="7"/>
  <c r="E84" i="7"/>
  <c r="F84" i="7"/>
  <c r="G84" i="7"/>
  <c r="H84" i="7"/>
  <c r="I84" i="7"/>
  <c r="J84" i="7"/>
  <c r="K84" i="7"/>
  <c r="L84" i="7"/>
  <c r="M84" i="7"/>
  <c r="N84" i="7"/>
  <c r="E7" i="8"/>
  <c r="F7" i="8"/>
  <c r="G7" i="8"/>
  <c r="H7" i="8"/>
  <c r="I7" i="8"/>
  <c r="J7" i="8"/>
  <c r="K7" i="8"/>
  <c r="L7" i="8"/>
  <c r="M7" i="8"/>
  <c r="N7" i="8"/>
  <c r="O7" i="8"/>
  <c r="P7" i="8"/>
  <c r="Q7" i="8"/>
  <c r="R7" i="8"/>
  <c r="N17" i="8"/>
  <c r="R17" i="8"/>
  <c r="E7" i="9"/>
  <c r="F7" i="9"/>
  <c r="G7" i="9"/>
  <c r="H7" i="9"/>
  <c r="I7" i="9"/>
  <c r="J7" i="9"/>
  <c r="K7" i="9"/>
  <c r="L7" i="9"/>
  <c r="M7" i="9"/>
  <c r="N7" i="9"/>
  <c r="O7" i="9"/>
  <c r="P7" i="9"/>
  <c r="Q7" i="9"/>
  <c r="R7" i="9"/>
  <c r="E15" i="9"/>
  <c r="F15" i="9"/>
  <c r="G15" i="9"/>
  <c r="H15" i="9"/>
  <c r="I15" i="9"/>
  <c r="J15" i="9"/>
  <c r="K15" i="9"/>
  <c r="L15" i="9"/>
  <c r="M15" i="9"/>
  <c r="N15" i="9"/>
  <c r="O15" i="9"/>
  <c r="P15" i="9"/>
  <c r="Q15" i="9"/>
  <c r="R15" i="9"/>
  <c r="I13" i="15" l="1"/>
  <c r="I17" i="14"/>
  <c r="D72" i="7"/>
  <c r="F34" i="13"/>
  <c r="F53" i="13" s="1"/>
  <c r="J17" i="8"/>
  <c r="C34" i="7"/>
  <c r="C53" i="7" s="1"/>
  <c r="D34" i="7"/>
  <c r="D53" i="7" s="1"/>
  <c r="M13" i="9"/>
  <c r="M17" i="8"/>
  <c r="A50" i="13"/>
  <c r="A24" i="13"/>
  <c r="B12" i="8"/>
  <c r="B9" i="8" s="1"/>
  <c r="D29" i="14"/>
  <c r="D21" i="14"/>
  <c r="A16" i="12"/>
  <c r="D16" i="9" a="1"/>
  <c r="D29" i="9" s="1"/>
  <c r="A24" i="6"/>
  <c r="A21" i="6"/>
  <c r="A16" i="6"/>
  <c r="A13" i="6"/>
  <c r="S19" i="8"/>
  <c r="D27" i="14"/>
  <c r="A19" i="6"/>
  <c r="A45" i="7" s="1"/>
  <c r="A18" i="6"/>
  <c r="A12" i="6"/>
  <c r="A38" i="7" s="1"/>
  <c r="D33" i="14"/>
  <c r="D25" i="14"/>
  <c r="F74" i="13"/>
  <c r="A23" i="6"/>
  <c r="A23" i="7" s="1"/>
  <c r="A22" i="6"/>
  <c r="A15" i="6"/>
  <c r="A14" i="6"/>
  <c r="S15" i="9"/>
  <c r="A20" i="6"/>
  <c r="A17" i="6"/>
  <c r="D31" i="14"/>
  <c r="Q17" i="14"/>
  <c r="Q17" i="8"/>
  <c r="L17" i="14"/>
  <c r="G17" i="14"/>
  <c r="G13" i="15"/>
  <c r="K13" i="9"/>
  <c r="K17" i="8"/>
  <c r="F13" i="9"/>
  <c r="F9" i="9" s="1"/>
  <c r="F17" i="8"/>
  <c r="A54" i="7" a="1"/>
  <c r="C11" i="7"/>
  <c r="C71" i="7" s="1"/>
  <c r="B87" i="7" s="1" a="1"/>
  <c r="D24" i="9"/>
  <c r="D27" i="9"/>
  <c r="A20" i="7"/>
  <c r="A46" i="7"/>
  <c r="I13" i="9"/>
  <c r="I17" i="8"/>
  <c r="M17" i="14"/>
  <c r="M13" i="15"/>
  <c r="B8" i="13"/>
  <c r="B34" i="13" s="1"/>
  <c r="B53" i="13" s="1"/>
  <c r="G13" i="9"/>
  <c r="G9" i="9" s="1"/>
  <c r="G17" i="8"/>
  <c r="A19" i="7"/>
  <c r="P17" i="8"/>
  <c r="P13" i="9"/>
  <c r="L17" i="8"/>
  <c r="L13" i="9"/>
  <c r="F12" i="13"/>
  <c r="F72" i="13" s="1"/>
  <c r="O13" i="9"/>
  <c r="O17" i="8"/>
  <c r="O17" i="14"/>
  <c r="O13" i="15"/>
  <c r="D16" i="15" a="1"/>
  <c r="S15" i="15"/>
  <c r="E13" i="9"/>
  <c r="C53" i="13"/>
  <c r="K17" i="14"/>
  <c r="K13" i="15"/>
  <c r="E12" i="13"/>
  <c r="E72" i="13"/>
  <c r="A11" i="12"/>
  <c r="A13" i="12"/>
  <c r="A14" i="12"/>
  <c r="A17" i="12"/>
  <c r="A20" i="12"/>
  <c r="A12" i="12"/>
  <c r="A15" i="12"/>
  <c r="A22" i="12"/>
  <c r="A23" i="12"/>
  <c r="A18" i="12"/>
  <c r="A19" i="12"/>
  <c r="A21" i="12"/>
  <c r="P13" i="15"/>
  <c r="P17" i="14"/>
  <c r="A11" i="7"/>
  <c r="A37" i="7"/>
  <c r="D20" i="14"/>
  <c r="D22" i="14"/>
  <c r="D24" i="14"/>
  <c r="D26" i="14"/>
  <c r="D28" i="14"/>
  <c r="D30" i="14"/>
  <c r="D32" i="14"/>
  <c r="E73" i="13"/>
  <c r="C31" i="13"/>
  <c r="E31" i="13"/>
  <c r="R13" i="15"/>
  <c r="R17" i="14"/>
  <c r="N13" i="15"/>
  <c r="N17" i="14"/>
  <c r="J13" i="15"/>
  <c r="J17" i="14"/>
  <c r="D20" i="8" a="1"/>
  <c r="F71" i="13"/>
  <c r="H13" i="9"/>
  <c r="D8" i="13"/>
  <c r="D34" i="13" s="1"/>
  <c r="E8" i="13"/>
  <c r="E34" i="13" s="1"/>
  <c r="E53" i="13" s="1"/>
  <c r="B5" i="13"/>
  <c r="B31" i="13" s="1"/>
  <c r="I9" i="15" l="1"/>
  <c r="D17" i="9"/>
  <c r="B8" i="9"/>
  <c r="D16" i="9"/>
  <c r="D18" i="9"/>
  <c r="B10" i="8"/>
  <c r="D26" i="9"/>
  <c r="D25" i="9"/>
  <c r="D23" i="9"/>
  <c r="D22" i="9"/>
  <c r="D28" i="9"/>
  <c r="T19" i="8"/>
  <c r="A12" i="7"/>
  <c r="A43" i="7"/>
  <c r="A17" i="7"/>
  <c r="A15" i="7"/>
  <c r="A41" i="7"/>
  <c r="A42" i="7"/>
  <c r="A16" i="7"/>
  <c r="A16" i="13"/>
  <c r="A42" i="13"/>
  <c r="A49" i="7"/>
  <c r="D12" i="8"/>
  <c r="D21" i="9"/>
  <c r="D19" i="9"/>
  <c r="D20" i="9"/>
  <c r="B11" i="8"/>
  <c r="A22" i="7"/>
  <c r="A48" i="7"/>
  <c r="A21" i="7"/>
  <c r="A47" i="7"/>
  <c r="A50" i="7"/>
  <c r="A24" i="7"/>
  <c r="A14" i="7"/>
  <c r="A40" i="7"/>
  <c r="A18" i="7"/>
  <c r="A44" i="7"/>
  <c r="A39" i="7"/>
  <c r="A13" i="7"/>
  <c r="B87" i="13" a="1"/>
  <c r="D91" i="13" s="1"/>
  <c r="D41" i="13" s="1"/>
  <c r="E91" i="13"/>
  <c r="E41" i="13" s="1"/>
  <c r="E95" i="13"/>
  <c r="E45" i="13" s="1"/>
  <c r="F93" i="13"/>
  <c r="F43" i="13" s="1"/>
  <c r="O95" i="13"/>
  <c r="O45" i="13" s="1"/>
  <c r="C92" i="13"/>
  <c r="C42" i="13" s="1"/>
  <c r="G100" i="13"/>
  <c r="G50" i="13" s="1"/>
  <c r="N94" i="13"/>
  <c r="N44" i="13" s="1"/>
  <c r="O91" i="13"/>
  <c r="O41" i="13" s="1"/>
  <c r="J100" i="13"/>
  <c r="J50" i="13" s="1"/>
  <c r="O100" i="7"/>
  <c r="K100" i="7"/>
  <c r="K50" i="7" s="1"/>
  <c r="G100" i="7"/>
  <c r="G50" i="7" s="1"/>
  <c r="C100" i="7"/>
  <c r="C50" i="7" s="1"/>
  <c r="M99" i="7"/>
  <c r="M49" i="7" s="1"/>
  <c r="I99" i="7"/>
  <c r="I49" i="7" s="1"/>
  <c r="E99" i="7"/>
  <c r="E49" i="7" s="1"/>
  <c r="O98" i="7"/>
  <c r="O48" i="7" s="1"/>
  <c r="K98" i="7"/>
  <c r="K48" i="7" s="1"/>
  <c r="G98" i="7"/>
  <c r="G48" i="7" s="1"/>
  <c r="C98" i="7"/>
  <c r="C48" i="7" s="1"/>
  <c r="M97" i="7"/>
  <c r="M47" i="7" s="1"/>
  <c r="I97" i="7"/>
  <c r="I47" i="7" s="1"/>
  <c r="E97" i="7"/>
  <c r="E47" i="7" s="1"/>
  <c r="O96" i="7"/>
  <c r="O46" i="7" s="1"/>
  <c r="K96" i="7"/>
  <c r="G96" i="7"/>
  <c r="G46" i="7" s="1"/>
  <c r="C96" i="7"/>
  <c r="C46" i="7" s="1"/>
  <c r="M95" i="7"/>
  <c r="M45" i="7" s="1"/>
  <c r="I95" i="7"/>
  <c r="I45" i="7" s="1"/>
  <c r="E95" i="7"/>
  <c r="E45" i="7" s="1"/>
  <c r="O94" i="7"/>
  <c r="O44" i="7" s="1"/>
  <c r="K94" i="7"/>
  <c r="K44" i="7" s="1"/>
  <c r="G94" i="7"/>
  <c r="G44" i="7" s="1"/>
  <c r="C94" i="7"/>
  <c r="C44" i="7" s="1"/>
  <c r="M93" i="7"/>
  <c r="M43" i="7" s="1"/>
  <c r="I93" i="7"/>
  <c r="I43" i="7" s="1"/>
  <c r="E93" i="7"/>
  <c r="E43" i="7" s="1"/>
  <c r="O92" i="7"/>
  <c r="O42" i="7" s="1"/>
  <c r="K92" i="7"/>
  <c r="K42" i="7" s="1"/>
  <c r="G92" i="7"/>
  <c r="C92" i="7"/>
  <c r="C42" i="7" s="1"/>
  <c r="M91" i="7"/>
  <c r="M41" i="7" s="1"/>
  <c r="I91" i="7"/>
  <c r="I41" i="7" s="1"/>
  <c r="E91" i="7"/>
  <c r="E41" i="7" s="1"/>
  <c r="O90" i="7"/>
  <c r="O40" i="7" s="1"/>
  <c r="K90" i="7"/>
  <c r="K40" i="7" s="1"/>
  <c r="G90" i="7"/>
  <c r="G40" i="7" s="1"/>
  <c r="C90" i="7"/>
  <c r="C40" i="7" s="1"/>
  <c r="M89" i="7"/>
  <c r="M39" i="7" s="1"/>
  <c r="I89" i="7"/>
  <c r="I39" i="7" s="1"/>
  <c r="E89" i="7"/>
  <c r="E39" i="7" s="1"/>
  <c r="O88" i="7"/>
  <c r="O38" i="7" s="1"/>
  <c r="K88" i="7"/>
  <c r="K38" i="7" s="1"/>
  <c r="G88" i="7"/>
  <c r="G38" i="7" s="1"/>
  <c r="C88" i="7"/>
  <c r="M87" i="7"/>
  <c r="M37" i="7" s="1"/>
  <c r="I87" i="7"/>
  <c r="I37" i="7" s="1"/>
  <c r="E87" i="7"/>
  <c r="E37" i="7" s="1"/>
  <c r="L100" i="7"/>
  <c r="L50" i="7" s="1"/>
  <c r="H100" i="7"/>
  <c r="H50" i="7" s="1"/>
  <c r="D100" i="7"/>
  <c r="D50" i="7" s="1"/>
  <c r="N99" i="7"/>
  <c r="J99" i="7"/>
  <c r="J49" i="7" s="1"/>
  <c r="F99" i="7"/>
  <c r="F49" i="7" s="1"/>
  <c r="B99" i="7"/>
  <c r="B49" i="7" s="1"/>
  <c r="L98" i="7"/>
  <c r="L48" i="7" s="1"/>
  <c r="H98" i="7"/>
  <c r="H48" i="7" s="1"/>
  <c r="D98" i="7"/>
  <c r="D48" i="7" s="1"/>
  <c r="N97" i="7"/>
  <c r="N47" i="7" s="1"/>
  <c r="J97" i="7"/>
  <c r="J47" i="7" s="1"/>
  <c r="F97" i="7"/>
  <c r="F47" i="7" s="1"/>
  <c r="B97" i="7"/>
  <c r="B47" i="7" s="1"/>
  <c r="L96" i="7"/>
  <c r="L46" i="7" s="1"/>
  <c r="H96" i="7"/>
  <c r="H46" i="7" s="1"/>
  <c r="D96" i="7"/>
  <c r="D46" i="7" s="1"/>
  <c r="N95" i="7"/>
  <c r="N45" i="7" s="1"/>
  <c r="J95" i="7"/>
  <c r="F95" i="7"/>
  <c r="F45" i="7" s="1"/>
  <c r="B95" i="7"/>
  <c r="B45" i="7" s="1"/>
  <c r="L94" i="7"/>
  <c r="L44" i="7" s="1"/>
  <c r="H94" i="7"/>
  <c r="H44" i="7" s="1"/>
  <c r="D94" i="7"/>
  <c r="D44" i="7" s="1"/>
  <c r="N93" i="7"/>
  <c r="N43" i="7" s="1"/>
  <c r="J93" i="7"/>
  <c r="J43" i="7" s="1"/>
  <c r="F93" i="7"/>
  <c r="F43" i="7" s="1"/>
  <c r="B93" i="7"/>
  <c r="B43" i="7" s="1"/>
  <c r="L92" i="7"/>
  <c r="L42" i="7" s="1"/>
  <c r="H92" i="7"/>
  <c r="H42" i="7" s="1"/>
  <c r="D92" i="7"/>
  <c r="D42" i="7" s="1"/>
  <c r="N91" i="7"/>
  <c r="N41" i="7" s="1"/>
  <c r="J91" i="7"/>
  <c r="J41" i="7" s="1"/>
  <c r="F91" i="7"/>
  <c r="B91" i="7"/>
  <c r="B41" i="7" s="1"/>
  <c r="L90" i="7"/>
  <c r="L40" i="7" s="1"/>
  <c r="H90" i="7"/>
  <c r="H40" i="7" s="1"/>
  <c r="D90" i="7"/>
  <c r="D40" i="7" s="1"/>
  <c r="N89" i="7"/>
  <c r="N39" i="7" s="1"/>
  <c r="J89" i="7"/>
  <c r="J39" i="7" s="1"/>
  <c r="F89" i="7"/>
  <c r="F39" i="7" s="1"/>
  <c r="B89" i="7"/>
  <c r="B39" i="7" s="1"/>
  <c r="L88" i="7"/>
  <c r="L38" i="7" s="1"/>
  <c r="H88" i="7"/>
  <c r="H38" i="7" s="1"/>
  <c r="D88" i="7"/>
  <c r="D38" i="7" s="1"/>
  <c r="N87" i="7"/>
  <c r="N37" i="7" s="1"/>
  <c r="J87" i="7"/>
  <c r="J37" i="7" s="1"/>
  <c r="F87" i="7"/>
  <c r="F37" i="7" s="1"/>
  <c r="B87" i="7"/>
  <c r="M100" i="7"/>
  <c r="M50" i="7" s="1"/>
  <c r="E100" i="7"/>
  <c r="E50" i="7" s="1"/>
  <c r="K99" i="7"/>
  <c r="K49" i="7" s="1"/>
  <c r="C99" i="7"/>
  <c r="C49" i="7" s="1"/>
  <c r="I98" i="7"/>
  <c r="I48" i="7" s="1"/>
  <c r="O97" i="7"/>
  <c r="O47" i="7" s="1"/>
  <c r="G97" i="7"/>
  <c r="G47" i="7" s="1"/>
  <c r="M96" i="7"/>
  <c r="M46" i="7" s="1"/>
  <c r="E96" i="7"/>
  <c r="E46" i="7" s="1"/>
  <c r="K95" i="7"/>
  <c r="K45" i="7" s="1"/>
  <c r="C95" i="7"/>
  <c r="C45" i="7" s="1"/>
  <c r="I94" i="7"/>
  <c r="O93" i="7"/>
  <c r="O43" i="7" s="1"/>
  <c r="G93" i="7"/>
  <c r="G43" i="7" s="1"/>
  <c r="M92" i="7"/>
  <c r="M42" i="7" s="1"/>
  <c r="E92" i="7"/>
  <c r="E42" i="7" s="1"/>
  <c r="K91" i="7"/>
  <c r="K41" i="7" s="1"/>
  <c r="C91" i="7"/>
  <c r="C41" i="7" s="1"/>
  <c r="I90" i="7"/>
  <c r="I40" i="7" s="1"/>
  <c r="O89" i="7"/>
  <c r="O39" i="7" s="1"/>
  <c r="G89" i="7"/>
  <c r="G39" i="7" s="1"/>
  <c r="M88" i="7"/>
  <c r="M38" i="7" s="1"/>
  <c r="E88" i="7"/>
  <c r="E38" i="7" s="1"/>
  <c r="K87" i="7"/>
  <c r="K37" i="7" s="1"/>
  <c r="C87" i="7"/>
  <c r="C37" i="7" s="1"/>
  <c r="J100" i="7"/>
  <c r="J50" i="7" s="1"/>
  <c r="O99" i="7"/>
  <c r="O49" i="7" s="1"/>
  <c r="D99" i="7"/>
  <c r="D49" i="7" s="1"/>
  <c r="F98" i="7"/>
  <c r="F48" i="7" s="1"/>
  <c r="K97" i="7"/>
  <c r="K47" i="7" s="1"/>
  <c r="N96" i="7"/>
  <c r="N46" i="7" s="1"/>
  <c r="B96" i="7"/>
  <c r="B46" i="7" s="1"/>
  <c r="G95" i="7"/>
  <c r="G45" i="7" s="1"/>
  <c r="J94" i="7"/>
  <c r="J44" i="7" s="1"/>
  <c r="L93" i="7"/>
  <c r="L43" i="7" s="1"/>
  <c r="C93" i="7"/>
  <c r="C43" i="7" s="1"/>
  <c r="F92" i="7"/>
  <c r="F42" i="7" s="1"/>
  <c r="H91" i="7"/>
  <c r="H41" i="7" s="1"/>
  <c r="M90" i="7"/>
  <c r="M40" i="7" s="1"/>
  <c r="B90" i="7"/>
  <c r="B40" i="7" s="1"/>
  <c r="D89" i="7"/>
  <c r="I88" i="7"/>
  <c r="I38" i="7" s="1"/>
  <c r="L87" i="7"/>
  <c r="L37" i="7" s="1"/>
  <c r="N100" i="7"/>
  <c r="N50" i="7" s="1"/>
  <c r="L99" i="7"/>
  <c r="L49" i="7" s="1"/>
  <c r="M98" i="7"/>
  <c r="L97" i="7"/>
  <c r="J96" i="7"/>
  <c r="J46" i="7" s="1"/>
  <c r="L95" i="7"/>
  <c r="L45" i="7" s="1"/>
  <c r="M94" i="7"/>
  <c r="M44" i="7" s="1"/>
  <c r="K93" i="7"/>
  <c r="K43" i="7" s="1"/>
  <c r="J92" i="7"/>
  <c r="J42" i="7" s="1"/>
  <c r="L91" i="7"/>
  <c r="L41" i="7" s="1"/>
  <c r="J90" i="7"/>
  <c r="J40" i="7" s="1"/>
  <c r="K89" i="7"/>
  <c r="K39" i="7" s="1"/>
  <c r="J88" i="7"/>
  <c r="J38" i="7" s="1"/>
  <c r="H87" i="7"/>
  <c r="H37" i="7" s="1"/>
  <c r="B100" i="7"/>
  <c r="B50" i="7" s="1"/>
  <c r="N98" i="7"/>
  <c r="N48" i="7" s="1"/>
  <c r="B98" i="7"/>
  <c r="B48" i="7" s="1"/>
  <c r="C97" i="7"/>
  <c r="C47" i="7" s="1"/>
  <c r="O95" i="7"/>
  <c r="O45" i="7" s="1"/>
  <c r="N94" i="7"/>
  <c r="N44" i="7" s="1"/>
  <c r="B94" i="7"/>
  <c r="B44" i="7" s="1"/>
  <c r="N92" i="7"/>
  <c r="N42" i="7" s="1"/>
  <c r="O91" i="7"/>
  <c r="O41" i="7" s="1"/>
  <c r="N90" i="7"/>
  <c r="N40" i="7" s="1"/>
  <c r="L89" i="7"/>
  <c r="L39" i="7" s="1"/>
  <c r="N88" i="7"/>
  <c r="N38" i="7" s="1"/>
  <c r="O87" i="7"/>
  <c r="O37" i="7" s="1"/>
  <c r="F100" i="7"/>
  <c r="F50" i="7" s="1"/>
  <c r="G99" i="7"/>
  <c r="G49" i="7" s="1"/>
  <c r="E98" i="7"/>
  <c r="E48" i="7" s="1"/>
  <c r="D97" i="7"/>
  <c r="D47" i="7" s="1"/>
  <c r="F96" i="7"/>
  <c r="F46" i="7" s="1"/>
  <c r="D95" i="7"/>
  <c r="D45" i="7" s="1"/>
  <c r="E94" i="7"/>
  <c r="E44" i="7" s="1"/>
  <c r="D93" i="7"/>
  <c r="D43" i="7" s="1"/>
  <c r="B92" i="7"/>
  <c r="B42" i="7" s="1"/>
  <c r="D91" i="7"/>
  <c r="D41" i="7" s="1"/>
  <c r="E90" i="7"/>
  <c r="C89" i="7"/>
  <c r="C39" i="7" s="1"/>
  <c r="B88" i="7"/>
  <c r="B38" i="7" s="1"/>
  <c r="D87" i="7"/>
  <c r="D37" i="7" s="1"/>
  <c r="J98" i="7"/>
  <c r="J48" i="7" s="1"/>
  <c r="F94" i="7"/>
  <c r="F44" i="7" s="1"/>
  <c r="F90" i="7"/>
  <c r="F40" i="7" s="1"/>
  <c r="H97" i="7"/>
  <c r="H47" i="7" s="1"/>
  <c r="H89" i="7"/>
  <c r="H39" i="7" s="1"/>
  <c r="H99" i="7"/>
  <c r="H49" i="7" s="1"/>
  <c r="H95" i="7"/>
  <c r="H45" i="7" s="1"/>
  <c r="G91" i="7"/>
  <c r="G41" i="7" s="1"/>
  <c r="G87" i="7"/>
  <c r="G37" i="7" s="1"/>
  <c r="I100" i="7"/>
  <c r="I50" i="7" s="1"/>
  <c r="I96" i="7"/>
  <c r="I46" i="7" s="1"/>
  <c r="I92" i="7"/>
  <c r="I42" i="7" s="1"/>
  <c r="F88" i="7"/>
  <c r="F38" i="7" s="1"/>
  <c r="H93" i="7"/>
  <c r="D8" i="14"/>
  <c r="D53" i="13"/>
  <c r="A54" i="13" s="1" a="1"/>
  <c r="E17" i="14"/>
  <c r="E13" i="15"/>
  <c r="A47" i="13"/>
  <c r="A21" i="13"/>
  <c r="A48" i="13"/>
  <c r="A22" i="13"/>
  <c r="A43" i="13"/>
  <c r="A17" i="13"/>
  <c r="F13" i="15"/>
  <c r="F9" i="15" s="1"/>
  <c r="F17" i="14"/>
  <c r="B12" i="14"/>
  <c r="D12" i="14" s="1"/>
  <c r="A23" i="13"/>
  <c r="A49" i="13"/>
  <c r="A20" i="13"/>
  <c r="A46" i="13"/>
  <c r="A37" i="13"/>
  <c r="A11" i="13"/>
  <c r="T15" i="9"/>
  <c r="E9" i="9"/>
  <c r="D9" i="8"/>
  <c r="D8" i="8"/>
  <c r="D10" i="8"/>
  <c r="D23" i="8"/>
  <c r="D27" i="8"/>
  <c r="D31" i="8"/>
  <c r="D22" i="8"/>
  <c r="D26" i="8"/>
  <c r="D30" i="8"/>
  <c r="D24" i="8"/>
  <c r="D32" i="8"/>
  <c r="D25" i="8"/>
  <c r="D28" i="8"/>
  <c r="D21" i="8"/>
  <c r="D20" i="8"/>
  <c r="D33" i="8"/>
  <c r="D29" i="8"/>
  <c r="H17" i="14"/>
  <c r="H13" i="15"/>
  <c r="H9" i="15" s="1"/>
  <c r="A44" i="13"/>
  <c r="A18" i="13"/>
  <c r="A38" i="13"/>
  <c r="A12" i="13"/>
  <c r="A39" i="13"/>
  <c r="A13" i="13"/>
  <c r="D20" i="15"/>
  <c r="D24" i="15"/>
  <c r="D28" i="15"/>
  <c r="D19" i="15"/>
  <c r="D25" i="15"/>
  <c r="D21" i="15"/>
  <c r="D26" i="15"/>
  <c r="D17" i="15"/>
  <c r="D22" i="15"/>
  <c r="D27" i="15"/>
  <c r="D23" i="15"/>
  <c r="D16" i="15"/>
  <c r="D18" i="15"/>
  <c r="D29" i="15"/>
  <c r="A19" i="13"/>
  <c r="A45" i="13"/>
  <c r="A15" i="13"/>
  <c r="A41" i="13"/>
  <c r="A40" i="13"/>
  <c r="A14" i="13"/>
  <c r="A54" i="7"/>
  <c r="A55" i="7"/>
  <c r="A57" i="7"/>
  <c r="A61" i="7"/>
  <c r="A65" i="7"/>
  <c r="A56" i="7"/>
  <c r="A60" i="7"/>
  <c r="A64" i="7"/>
  <c r="A58" i="7"/>
  <c r="A66" i="7"/>
  <c r="A63" i="7"/>
  <c r="A59" i="7"/>
  <c r="A67" i="7"/>
  <c r="A62" i="7"/>
  <c r="G9" i="15"/>
  <c r="O93" i="13" l="1"/>
  <c r="O43" i="13" s="1"/>
  <c r="E89" i="13"/>
  <c r="E39" i="13" s="1"/>
  <c r="E93" i="13"/>
  <c r="E43" i="13" s="1"/>
  <c r="L98" i="13"/>
  <c r="L48" i="13" s="1"/>
  <c r="B88" i="13"/>
  <c r="B38" i="13" s="1"/>
  <c r="E94" i="13"/>
  <c r="E44" i="13" s="1"/>
  <c r="D100" i="13"/>
  <c r="D50" i="13" s="1"/>
  <c r="M92" i="13"/>
  <c r="M42" i="13" s="1"/>
  <c r="I90" i="13"/>
  <c r="I40" i="13" s="1"/>
  <c r="B96" i="13"/>
  <c r="B46" i="13" s="1"/>
  <c r="M99" i="13"/>
  <c r="M49" i="13" s="1"/>
  <c r="K91" i="13"/>
  <c r="K41" i="13" s="1"/>
  <c r="H95" i="13"/>
  <c r="H45" i="13" s="1"/>
  <c r="N100" i="13"/>
  <c r="N50" i="13" s="1"/>
  <c r="K92" i="13"/>
  <c r="K42" i="13" s="1"/>
  <c r="L97" i="13"/>
  <c r="J91" i="13"/>
  <c r="J41" i="13" s="1"/>
  <c r="G89" i="13"/>
  <c r="G39" i="13" s="1"/>
  <c r="C100" i="13"/>
  <c r="C50" i="13" s="1"/>
  <c r="L88" i="13"/>
  <c r="L38" i="13" s="1"/>
  <c r="D98" i="13"/>
  <c r="D48" i="13" s="1"/>
  <c r="F87" i="13"/>
  <c r="F37" i="13" s="1"/>
  <c r="M93" i="13"/>
  <c r="M43" i="13" s="1"/>
  <c r="D99" i="13"/>
  <c r="D49" i="13" s="1"/>
  <c r="J88" i="13"/>
  <c r="J38" i="13" s="1"/>
  <c r="I96" i="13"/>
  <c r="I46" i="13" s="1"/>
  <c r="M89" i="13"/>
  <c r="M39" i="13" s="1"/>
  <c r="C87" i="13"/>
  <c r="C37" i="13" s="1"/>
  <c r="F99" i="13"/>
  <c r="F49" i="13" s="1"/>
  <c r="H96" i="13"/>
  <c r="H46" i="13" s="1"/>
  <c r="J96" i="13"/>
  <c r="J46" i="13" s="1"/>
  <c r="F89" i="13"/>
  <c r="F39" i="13" s="1"/>
  <c r="B97" i="13"/>
  <c r="B47" i="13" s="1"/>
  <c r="B90" i="13"/>
  <c r="B40" i="13" s="1"/>
  <c r="J97" i="13"/>
  <c r="J47" i="13" s="1"/>
  <c r="K90" i="13"/>
  <c r="K40" i="13" s="1"/>
  <c r="O98" i="13"/>
  <c r="O48" i="13" s="1"/>
  <c r="B94" i="13"/>
  <c r="B44" i="13" s="1"/>
  <c r="F88" i="13"/>
  <c r="F38" i="13" s="1"/>
  <c r="E88" i="13"/>
  <c r="E38" i="13" s="1"/>
  <c r="L89" i="13"/>
  <c r="L39" i="13" s="1"/>
  <c r="K95" i="13"/>
  <c r="K45" i="13" s="1"/>
  <c r="D88" i="13"/>
  <c r="D38" i="13" s="1"/>
  <c r="K97" i="13"/>
  <c r="K47" i="13" s="1"/>
  <c r="L90" i="13"/>
  <c r="L40" i="13" s="1"/>
  <c r="D95" i="13"/>
  <c r="D45" i="13" s="1"/>
  <c r="C98" i="13"/>
  <c r="C48" i="13" s="1"/>
  <c r="I91" i="13"/>
  <c r="I41" i="13" s="1"/>
  <c r="E100" i="13"/>
  <c r="E50" i="13" s="1"/>
  <c r="J98" i="13"/>
  <c r="J48" i="13" s="1"/>
  <c r="O96" i="13"/>
  <c r="O46" i="13" s="1"/>
  <c r="G95" i="13"/>
  <c r="G45" i="13" s="1"/>
  <c r="K93" i="13"/>
  <c r="K43" i="13" s="1"/>
  <c r="B92" i="13"/>
  <c r="B42" i="13" s="1"/>
  <c r="N89" i="13"/>
  <c r="N39" i="13" s="1"/>
  <c r="M87" i="13"/>
  <c r="M37" i="13" s="1"/>
  <c r="L100" i="13"/>
  <c r="L50" i="13" s="1"/>
  <c r="C99" i="13"/>
  <c r="C49" i="13" s="1"/>
  <c r="I97" i="13"/>
  <c r="I47" i="13" s="1"/>
  <c r="M95" i="13"/>
  <c r="M45" i="13" s="1"/>
  <c r="D94" i="13"/>
  <c r="D44" i="13" s="1"/>
  <c r="J92" i="13"/>
  <c r="J42" i="13" s="1"/>
  <c r="H90" i="13"/>
  <c r="H40" i="13" s="1"/>
  <c r="H88" i="13"/>
  <c r="H38" i="13" s="1"/>
  <c r="F95" i="13"/>
  <c r="F45" i="13" s="1"/>
  <c r="K99" i="13"/>
  <c r="K49" i="13" s="1"/>
  <c r="O97" i="13"/>
  <c r="O47" i="13" s="1"/>
  <c r="G96" i="13"/>
  <c r="G46" i="13" s="1"/>
  <c r="L94" i="13"/>
  <c r="L44" i="13" s="1"/>
  <c r="B93" i="13"/>
  <c r="B43" i="13" s="1"/>
  <c r="H91" i="13"/>
  <c r="H41" i="13" s="1"/>
  <c r="D89" i="13"/>
  <c r="B87" i="13"/>
  <c r="I100" i="13"/>
  <c r="I50" i="13" s="1"/>
  <c r="E99" i="13"/>
  <c r="E49" i="13" s="1"/>
  <c r="B98" i="13"/>
  <c r="B48" i="13" s="1"/>
  <c r="M96" i="13"/>
  <c r="M46" i="13" s="1"/>
  <c r="J95" i="13"/>
  <c r="G94" i="13"/>
  <c r="G44" i="13" s="1"/>
  <c r="C93" i="13"/>
  <c r="C43" i="13" s="1"/>
  <c r="N91" i="13"/>
  <c r="N41" i="13" s="1"/>
  <c r="D90" i="13"/>
  <c r="D40" i="13" s="1"/>
  <c r="K88" i="13"/>
  <c r="K38" i="13" s="1"/>
  <c r="D87" i="13"/>
  <c r="D37" i="13" s="1"/>
  <c r="M90" i="13"/>
  <c r="M40" i="13" s="1"/>
  <c r="K89" i="13"/>
  <c r="K39" i="13" s="1"/>
  <c r="I88" i="13"/>
  <c r="I38" i="13" s="1"/>
  <c r="G87" i="13"/>
  <c r="G37" i="13" s="1"/>
  <c r="F98" i="13"/>
  <c r="F48" i="13" s="1"/>
  <c r="J93" i="13"/>
  <c r="J43" i="13" s="1"/>
  <c r="E97" i="13"/>
  <c r="E47" i="13" s="1"/>
  <c r="F90" i="13"/>
  <c r="F40" i="13" s="1"/>
  <c r="G99" i="13"/>
  <c r="G49" i="13" s="1"/>
  <c r="L92" i="13"/>
  <c r="L42" i="13" s="1"/>
  <c r="I98" i="13"/>
  <c r="I48" i="13" s="1"/>
  <c r="L99" i="13"/>
  <c r="L49" i="13" s="1"/>
  <c r="D93" i="13"/>
  <c r="D43" i="13" s="1"/>
  <c r="K100" i="13"/>
  <c r="K50" i="13" s="1"/>
  <c r="B99" i="13"/>
  <c r="B49" i="13" s="1"/>
  <c r="G97" i="13"/>
  <c r="G47" i="13" s="1"/>
  <c r="L95" i="13"/>
  <c r="L45" i="13" s="1"/>
  <c r="C94" i="13"/>
  <c r="C44" i="13" s="1"/>
  <c r="H92" i="13"/>
  <c r="H42" i="13" s="1"/>
  <c r="G90" i="13"/>
  <c r="G40" i="13" s="1"/>
  <c r="G88" i="13"/>
  <c r="G38" i="13" s="1"/>
  <c r="F97" i="13"/>
  <c r="F47" i="13" s="1"/>
  <c r="I99" i="13"/>
  <c r="I49" i="13" s="1"/>
  <c r="N97" i="13"/>
  <c r="N47" i="13" s="1"/>
  <c r="E96" i="13"/>
  <c r="E46" i="13" s="1"/>
  <c r="J94" i="13"/>
  <c r="J44" i="13" s="1"/>
  <c r="O92" i="13"/>
  <c r="O42" i="13" s="1"/>
  <c r="G91" i="13"/>
  <c r="G41" i="13" s="1"/>
  <c r="O88" i="13"/>
  <c r="O38" i="13" s="1"/>
  <c r="B91" i="13"/>
  <c r="B41" i="13" s="1"/>
  <c r="B100" i="13"/>
  <c r="B50" i="13" s="1"/>
  <c r="H98" i="13"/>
  <c r="H48" i="13" s="1"/>
  <c r="L96" i="13"/>
  <c r="L46" i="13" s="1"/>
  <c r="C95" i="13"/>
  <c r="C45" i="13" s="1"/>
  <c r="I93" i="13"/>
  <c r="I43" i="13" s="1"/>
  <c r="M91" i="13"/>
  <c r="M41" i="13" s="1"/>
  <c r="J89" i="13"/>
  <c r="J39" i="13" s="1"/>
  <c r="J87" i="13"/>
  <c r="J37" i="13" s="1"/>
  <c r="M100" i="13"/>
  <c r="M50" i="13" s="1"/>
  <c r="J99" i="13"/>
  <c r="J49" i="13" s="1"/>
  <c r="G98" i="13"/>
  <c r="G48" i="13" s="1"/>
  <c r="C97" i="13"/>
  <c r="C47" i="13" s="1"/>
  <c r="N95" i="13"/>
  <c r="N45" i="13" s="1"/>
  <c r="K94" i="13"/>
  <c r="K44" i="13" s="1"/>
  <c r="H93" i="13"/>
  <c r="D92" i="13"/>
  <c r="D42" i="13" s="1"/>
  <c r="J90" i="13"/>
  <c r="J40" i="13" s="1"/>
  <c r="B89" i="13"/>
  <c r="B39" i="13" s="1"/>
  <c r="I87" i="13"/>
  <c r="I37" i="13" s="1"/>
  <c r="F91" i="13"/>
  <c r="O89" i="13"/>
  <c r="O39" i="13" s="1"/>
  <c r="M88" i="13"/>
  <c r="M38" i="13" s="1"/>
  <c r="K87" i="13"/>
  <c r="K37" i="13" s="1"/>
  <c r="F94" i="13"/>
  <c r="F44" i="13" s="1"/>
  <c r="N96" i="13"/>
  <c r="N46" i="13" s="1"/>
  <c r="N98" i="13"/>
  <c r="N48" i="13" s="1"/>
  <c r="G92" i="13"/>
  <c r="O100" i="13"/>
  <c r="H94" i="13"/>
  <c r="H44" i="13" s="1"/>
  <c r="F92" i="13"/>
  <c r="F42" i="13" s="1"/>
  <c r="L87" i="13"/>
  <c r="L37" i="13" s="1"/>
  <c r="M94" i="13"/>
  <c r="M44" i="13" s="1"/>
  <c r="E87" i="13"/>
  <c r="E37" i="13" s="1"/>
  <c r="H99" i="13"/>
  <c r="H49" i="13" s="1"/>
  <c r="M97" i="13"/>
  <c r="M47" i="13" s="1"/>
  <c r="C96" i="13"/>
  <c r="C46" i="13" s="1"/>
  <c r="I94" i="13"/>
  <c r="N92" i="13"/>
  <c r="N42" i="13" s="1"/>
  <c r="N90" i="13"/>
  <c r="N40" i="13" s="1"/>
  <c r="N88" i="13"/>
  <c r="N38" i="13" s="1"/>
  <c r="C91" i="13"/>
  <c r="C41" i="13" s="1"/>
  <c r="O99" i="13"/>
  <c r="O49" i="13" s="1"/>
  <c r="E98" i="13"/>
  <c r="E48" i="13" s="1"/>
  <c r="K96" i="13"/>
  <c r="B95" i="13"/>
  <c r="B45" i="13" s="1"/>
  <c r="G93" i="13"/>
  <c r="G43" i="13" s="1"/>
  <c r="L91" i="13"/>
  <c r="L41" i="13" s="1"/>
  <c r="I89" i="13"/>
  <c r="I39" i="13" s="1"/>
  <c r="H87" i="13"/>
  <c r="H37" i="13" s="1"/>
  <c r="H100" i="13"/>
  <c r="H50" i="13" s="1"/>
  <c r="M98" i="13"/>
  <c r="D97" i="13"/>
  <c r="D47" i="13" s="1"/>
  <c r="I95" i="13"/>
  <c r="I45" i="13" s="1"/>
  <c r="N93" i="13"/>
  <c r="N43" i="13" s="1"/>
  <c r="E92" i="13"/>
  <c r="E42" i="13" s="1"/>
  <c r="C90" i="13"/>
  <c r="C40" i="13" s="1"/>
  <c r="C88" i="13"/>
  <c r="F100" i="13"/>
  <c r="F50" i="13" s="1"/>
  <c r="N99" i="13"/>
  <c r="K98" i="13"/>
  <c r="K48" i="13" s="1"/>
  <c r="H97" i="13"/>
  <c r="H47" i="13" s="1"/>
  <c r="D96" i="13"/>
  <c r="D46" i="13" s="1"/>
  <c r="O94" i="13"/>
  <c r="O44" i="13" s="1"/>
  <c r="L93" i="13"/>
  <c r="L43" i="13" s="1"/>
  <c r="I92" i="13"/>
  <c r="I42" i="13" s="1"/>
  <c r="O90" i="13"/>
  <c r="O40" i="13" s="1"/>
  <c r="H89" i="13"/>
  <c r="H39" i="13" s="1"/>
  <c r="N87" i="13"/>
  <c r="N37" i="13" s="1"/>
  <c r="F96" i="13"/>
  <c r="F46" i="13" s="1"/>
  <c r="E90" i="13"/>
  <c r="C89" i="13"/>
  <c r="C39" i="13" s="1"/>
  <c r="O87" i="13"/>
  <c r="O37" i="13" s="1"/>
  <c r="E5" i="9"/>
  <c r="A55" i="13"/>
  <c r="A57" i="13"/>
  <c r="A59" i="13"/>
  <c r="A61" i="13"/>
  <c r="A63" i="13"/>
  <c r="D63" i="13" s="1"/>
  <c r="A65" i="13"/>
  <c r="D65" i="13" s="1"/>
  <c r="A67" i="13"/>
  <c r="A56" i="13"/>
  <c r="D56" i="13" s="1"/>
  <c r="A60" i="13"/>
  <c r="A64" i="13"/>
  <c r="A58" i="13"/>
  <c r="D58" i="13" s="1"/>
  <c r="A54" i="13"/>
  <c r="A66" i="13"/>
  <c r="D66" i="13" s="1"/>
  <c r="A62" i="13"/>
  <c r="C62" i="7"/>
  <c r="E62" i="7"/>
  <c r="I62" i="7"/>
  <c r="M62" i="7"/>
  <c r="H62" i="7"/>
  <c r="B62" i="7"/>
  <c r="F62" i="7"/>
  <c r="J62" i="7"/>
  <c r="N62" i="7"/>
  <c r="D62" i="7"/>
  <c r="L62" i="7"/>
  <c r="O62" i="7"/>
  <c r="G62" i="7"/>
  <c r="K62" i="7"/>
  <c r="C66" i="7"/>
  <c r="E66" i="7"/>
  <c r="I66" i="7"/>
  <c r="M66" i="7"/>
  <c r="B66" i="7"/>
  <c r="J66" i="7"/>
  <c r="D66" i="7"/>
  <c r="L66" i="7"/>
  <c r="F66" i="7"/>
  <c r="N66" i="7"/>
  <c r="O66" i="7"/>
  <c r="G66" i="7"/>
  <c r="K66" i="7"/>
  <c r="H66" i="7"/>
  <c r="B56" i="7"/>
  <c r="D56" i="7"/>
  <c r="F56" i="7"/>
  <c r="J56" i="7"/>
  <c r="L56" i="7"/>
  <c r="N56" i="7"/>
  <c r="G56" i="7"/>
  <c r="O56" i="7"/>
  <c r="E56" i="7"/>
  <c r="I56" i="7"/>
  <c r="M56" i="7"/>
  <c r="C56" i="7"/>
  <c r="K56" i="7"/>
  <c r="H56" i="7"/>
  <c r="B55" i="7"/>
  <c r="I55" i="7"/>
  <c r="N55" i="7"/>
  <c r="C55" i="7"/>
  <c r="M55" i="7"/>
  <c r="E55" i="7"/>
  <c r="O55" i="7"/>
  <c r="G55" i="7"/>
  <c r="H55" i="7"/>
  <c r="L55" i="7"/>
  <c r="K55" i="7"/>
  <c r="D55" i="7"/>
  <c r="J55" i="7"/>
  <c r="F55" i="7"/>
  <c r="T15" i="15"/>
  <c r="E9" i="15"/>
  <c r="B8" i="15"/>
  <c r="D55" i="13"/>
  <c r="D64" i="13"/>
  <c r="D57" i="13"/>
  <c r="B63" i="7"/>
  <c r="D63" i="7"/>
  <c r="F63" i="7"/>
  <c r="J63" i="7"/>
  <c r="L63" i="7"/>
  <c r="N63" i="7"/>
  <c r="E63" i="7"/>
  <c r="I63" i="7"/>
  <c r="M63" i="7"/>
  <c r="C63" i="7"/>
  <c r="G63" i="7"/>
  <c r="K63" i="7"/>
  <c r="O63" i="7"/>
  <c r="H63" i="7"/>
  <c r="B60" i="7"/>
  <c r="D60" i="7"/>
  <c r="F60" i="7"/>
  <c r="J60" i="7"/>
  <c r="L60" i="7"/>
  <c r="N60" i="7"/>
  <c r="M60" i="7"/>
  <c r="C60" i="7"/>
  <c r="E60" i="7"/>
  <c r="I60" i="7"/>
  <c r="G60" i="7"/>
  <c r="K60" i="7"/>
  <c r="O60" i="7"/>
  <c r="H60" i="7"/>
  <c r="C57" i="7"/>
  <c r="E57" i="7"/>
  <c r="I57" i="7"/>
  <c r="M57" i="7"/>
  <c r="D57" i="7"/>
  <c r="L57" i="7"/>
  <c r="B57" i="7"/>
  <c r="F57" i="7"/>
  <c r="J57" i="7"/>
  <c r="N57" i="7"/>
  <c r="O57" i="7"/>
  <c r="G57" i="7"/>
  <c r="H57" i="7"/>
  <c r="K57" i="7"/>
  <c r="B59" i="7"/>
  <c r="D59" i="7"/>
  <c r="F59" i="7"/>
  <c r="J59" i="7"/>
  <c r="L59" i="7"/>
  <c r="N59" i="7"/>
  <c r="C59" i="7"/>
  <c r="E59" i="7"/>
  <c r="I59" i="7"/>
  <c r="M59" i="7"/>
  <c r="H59" i="7"/>
  <c r="G59" i="7"/>
  <c r="K59" i="7"/>
  <c r="O59" i="7"/>
  <c r="B64" i="7"/>
  <c r="D64" i="7"/>
  <c r="F64" i="7"/>
  <c r="J64" i="7"/>
  <c r="L64" i="7"/>
  <c r="N64" i="7"/>
  <c r="C64" i="7"/>
  <c r="O64" i="7"/>
  <c r="E64" i="7"/>
  <c r="I64" i="7"/>
  <c r="M64" i="7"/>
  <c r="G64" i="7"/>
  <c r="K64" i="7"/>
  <c r="H64" i="7"/>
  <c r="C61" i="7"/>
  <c r="E61" i="7"/>
  <c r="I61" i="7"/>
  <c r="M61" i="7"/>
  <c r="B61" i="7"/>
  <c r="F61" i="7"/>
  <c r="J61" i="7"/>
  <c r="N61" i="7"/>
  <c r="D61" i="7"/>
  <c r="H61" i="7"/>
  <c r="L61" i="7"/>
  <c r="K61" i="7"/>
  <c r="O61" i="7"/>
  <c r="G61" i="7"/>
  <c r="D11" i="8"/>
  <c r="B67" i="7"/>
  <c r="D67" i="7"/>
  <c r="F67" i="7"/>
  <c r="J67" i="7"/>
  <c r="L67" i="7"/>
  <c r="N67" i="7"/>
  <c r="C67" i="7"/>
  <c r="I67" i="7"/>
  <c r="E67" i="7"/>
  <c r="M67" i="7"/>
  <c r="G67" i="7"/>
  <c r="H67" i="7"/>
  <c r="K67" i="7"/>
  <c r="O67" i="7"/>
  <c r="C58" i="7"/>
  <c r="E58" i="7"/>
  <c r="I58" i="7"/>
  <c r="M58" i="7"/>
  <c r="B58" i="7"/>
  <c r="J58" i="7"/>
  <c r="D58" i="7"/>
  <c r="L58" i="7"/>
  <c r="F58" i="7"/>
  <c r="N58" i="7"/>
  <c r="K58" i="7"/>
  <c r="H58" i="7"/>
  <c r="O58" i="7"/>
  <c r="G58" i="7"/>
  <c r="C65" i="7"/>
  <c r="E65" i="7"/>
  <c r="I65" i="7"/>
  <c r="M65" i="7"/>
  <c r="D65" i="7"/>
  <c r="L65" i="7"/>
  <c r="B65" i="7"/>
  <c r="F65" i="7"/>
  <c r="J65" i="7"/>
  <c r="N65" i="7"/>
  <c r="H65" i="7"/>
  <c r="O65" i="7"/>
  <c r="G65" i="7"/>
  <c r="K65" i="7"/>
  <c r="E54" i="7"/>
  <c r="M54" i="7"/>
  <c r="F54" i="7"/>
  <c r="I54" i="7"/>
  <c r="O54" i="7"/>
  <c r="N54" i="7"/>
  <c r="K54" i="7"/>
  <c r="G54" i="7"/>
  <c r="H54" i="7"/>
  <c r="L54" i="7"/>
  <c r="C54" i="7"/>
  <c r="B54" i="7"/>
  <c r="D54" i="7"/>
  <c r="J54" i="7"/>
  <c r="B9" i="14"/>
  <c r="D9" i="14" s="1"/>
  <c r="B10" i="14"/>
  <c r="B11" i="14"/>
  <c r="D11" i="14" s="1"/>
  <c r="T19" i="14"/>
  <c r="D54" i="13" l="1"/>
  <c r="D62" i="13"/>
  <c r="D60" i="13"/>
  <c r="G22" i="15" s="1"/>
  <c r="D61" i="13"/>
  <c r="G27" i="14" s="1"/>
  <c r="G22" i="14"/>
  <c r="G18" i="15"/>
  <c r="G24" i="14"/>
  <c r="G20" i="15"/>
  <c r="D10" i="14"/>
  <c r="J20" i="8"/>
  <c r="J16" i="9"/>
  <c r="N31" i="8"/>
  <c r="N27" i="9"/>
  <c r="O27" i="9"/>
  <c r="O31" i="8"/>
  <c r="K24" i="8"/>
  <c r="K20" i="9"/>
  <c r="P24" i="8"/>
  <c r="P20" i="9"/>
  <c r="P29" i="9"/>
  <c r="P33" i="8"/>
  <c r="G33" i="8"/>
  <c r="G29" i="9"/>
  <c r="K23" i="9"/>
  <c r="K27" i="8"/>
  <c r="H27" i="8"/>
  <c r="H23" i="9"/>
  <c r="R26" i="9"/>
  <c r="R30" i="8"/>
  <c r="M26" i="9"/>
  <c r="M30" i="8"/>
  <c r="P21" i="9"/>
  <c r="P25" i="8"/>
  <c r="Q25" i="8"/>
  <c r="Q21" i="9"/>
  <c r="G25" i="8"/>
  <c r="G21" i="9"/>
  <c r="J23" i="8"/>
  <c r="J19" i="9"/>
  <c r="P23" i="8"/>
  <c r="P19" i="9"/>
  <c r="K26" i="8"/>
  <c r="K22" i="9"/>
  <c r="L26" i="8"/>
  <c r="L22" i="9"/>
  <c r="Q22" i="9"/>
  <c r="Q26" i="8"/>
  <c r="G26" i="8"/>
  <c r="G22" i="9"/>
  <c r="N29" i="8"/>
  <c r="N25" i="9"/>
  <c r="L25" i="9"/>
  <c r="L29" i="8"/>
  <c r="M29" i="8"/>
  <c r="M25" i="9"/>
  <c r="G19" i="15"/>
  <c r="G23" i="14"/>
  <c r="G28" i="14"/>
  <c r="G24" i="15"/>
  <c r="G29" i="14"/>
  <c r="G25" i="15"/>
  <c r="G16" i="15"/>
  <c r="G20" i="14"/>
  <c r="N21" i="8"/>
  <c r="N17" i="9"/>
  <c r="Q21" i="8"/>
  <c r="Q17" i="9"/>
  <c r="H22" i="8"/>
  <c r="H18" i="9"/>
  <c r="E18" i="9"/>
  <c r="E22" i="8"/>
  <c r="G32" i="8"/>
  <c r="G28" i="9"/>
  <c r="L32" i="8"/>
  <c r="L28" i="9"/>
  <c r="Q28" i="8"/>
  <c r="Q24" i="9"/>
  <c r="F24" i="9"/>
  <c r="F28" i="8"/>
  <c r="F67" i="13"/>
  <c r="J67" i="13"/>
  <c r="N67" i="13"/>
  <c r="G67" i="13"/>
  <c r="K67" i="13"/>
  <c r="O67" i="13"/>
  <c r="I67" i="13"/>
  <c r="L67" i="13"/>
  <c r="M67" i="13"/>
  <c r="H67" i="13"/>
  <c r="C67" i="13"/>
  <c r="B67" i="13"/>
  <c r="E67" i="13"/>
  <c r="K16" i="9"/>
  <c r="K20" i="8"/>
  <c r="K27" i="9"/>
  <c r="K31" i="8"/>
  <c r="L31" i="8"/>
  <c r="L27" i="9"/>
  <c r="I24" i="8"/>
  <c r="I20" i="9"/>
  <c r="F20" i="9"/>
  <c r="F24" i="8"/>
  <c r="F33" i="8"/>
  <c r="F29" i="9"/>
  <c r="M23" i="9"/>
  <c r="M27" i="8"/>
  <c r="N26" i="9"/>
  <c r="N30" i="8"/>
  <c r="O30" i="8"/>
  <c r="O26" i="9"/>
  <c r="K25" i="8"/>
  <c r="K21" i="9"/>
  <c r="I25" i="8"/>
  <c r="I21" i="9"/>
  <c r="M19" i="9"/>
  <c r="M23" i="8"/>
  <c r="J22" i="9"/>
  <c r="J26" i="8"/>
  <c r="I22" i="9"/>
  <c r="I26" i="8"/>
  <c r="P25" i="9"/>
  <c r="P29" i="8"/>
  <c r="G26" i="14"/>
  <c r="G21" i="14"/>
  <c r="G17" i="15"/>
  <c r="J17" i="9"/>
  <c r="J21" i="8"/>
  <c r="K18" i="9"/>
  <c r="K22" i="8"/>
  <c r="G18" i="9"/>
  <c r="G22" i="8"/>
  <c r="O32" i="8"/>
  <c r="O28" i="9"/>
  <c r="E28" i="8"/>
  <c r="E24" i="9"/>
  <c r="G10" i="9"/>
  <c r="H5" i="9"/>
  <c r="F10" i="9"/>
  <c r="E10" i="9"/>
  <c r="F20" i="8"/>
  <c r="F16" i="9"/>
  <c r="N20" i="8"/>
  <c r="N16" i="9"/>
  <c r="I16" i="9"/>
  <c r="I20" i="8"/>
  <c r="J31" i="8"/>
  <c r="J27" i="9"/>
  <c r="M27" i="9"/>
  <c r="M31" i="8"/>
  <c r="G27" i="9"/>
  <c r="G31" i="8"/>
  <c r="F31" i="8"/>
  <c r="F27" i="9"/>
  <c r="N20" i="9"/>
  <c r="N24" i="8"/>
  <c r="G24" i="8"/>
  <c r="G20" i="9"/>
  <c r="L24" i="8"/>
  <c r="L20" i="9"/>
  <c r="N33" i="8"/>
  <c r="N29" i="9"/>
  <c r="H29" i="9"/>
  <c r="H33" i="8"/>
  <c r="O33" i="8"/>
  <c r="O29" i="9"/>
  <c r="E33" i="8"/>
  <c r="E29" i="9"/>
  <c r="R27" i="8"/>
  <c r="R23" i="9"/>
  <c r="G23" i="9"/>
  <c r="G27" i="8"/>
  <c r="E23" i="9"/>
  <c r="E27" i="8"/>
  <c r="F27" i="8"/>
  <c r="F23" i="9"/>
  <c r="P30" i="8"/>
  <c r="P26" i="9"/>
  <c r="F26" i="9"/>
  <c r="F30" i="8"/>
  <c r="I26" i="9"/>
  <c r="I30" i="8"/>
  <c r="N21" i="9"/>
  <c r="N25" i="8"/>
  <c r="L21" i="9"/>
  <c r="L25" i="8"/>
  <c r="O25" i="8"/>
  <c r="O21" i="9"/>
  <c r="E25" i="8"/>
  <c r="E21" i="9"/>
  <c r="R23" i="8"/>
  <c r="R19" i="9"/>
  <c r="E19" i="9"/>
  <c r="E23" i="8"/>
  <c r="L23" i="8"/>
  <c r="L19" i="9"/>
  <c r="R22" i="9"/>
  <c r="R26" i="8"/>
  <c r="H26" i="8"/>
  <c r="H22" i="9"/>
  <c r="O26" i="8"/>
  <c r="O22" i="9"/>
  <c r="E22" i="9"/>
  <c r="E26" i="8"/>
  <c r="J25" i="9"/>
  <c r="J29" i="8"/>
  <c r="H25" i="9"/>
  <c r="H29" i="8"/>
  <c r="I29" i="8"/>
  <c r="I25" i="9"/>
  <c r="G30" i="14"/>
  <c r="G26" i="15"/>
  <c r="I21" i="8"/>
  <c r="I17" i="9"/>
  <c r="O21" i="8"/>
  <c r="O17" i="9"/>
  <c r="H17" i="9"/>
  <c r="H21" i="8"/>
  <c r="L21" i="8"/>
  <c r="L17" i="9"/>
  <c r="F18" i="9"/>
  <c r="F22" i="8"/>
  <c r="R18" i="9"/>
  <c r="R22" i="8"/>
  <c r="M18" i="9"/>
  <c r="M22" i="8"/>
  <c r="K32" i="8"/>
  <c r="K28" i="9"/>
  <c r="Q32" i="8"/>
  <c r="Q28" i="9"/>
  <c r="M32" i="8"/>
  <c r="M28" i="9"/>
  <c r="H32" i="8"/>
  <c r="H28" i="9"/>
  <c r="R24" i="9"/>
  <c r="R28" i="8"/>
  <c r="M28" i="8"/>
  <c r="M24" i="9"/>
  <c r="P28" i="8"/>
  <c r="P24" i="9"/>
  <c r="G62" i="13"/>
  <c r="N62" i="13"/>
  <c r="F62" i="13"/>
  <c r="O62" i="13"/>
  <c r="K62" i="13"/>
  <c r="L62" i="13"/>
  <c r="H62" i="13"/>
  <c r="M62" i="13"/>
  <c r="I62" i="13"/>
  <c r="J62" i="13"/>
  <c r="E62" i="13"/>
  <c r="B62" i="13"/>
  <c r="C62" i="13"/>
  <c r="G64" i="13"/>
  <c r="K64" i="13"/>
  <c r="N64" i="13"/>
  <c r="O64" i="13"/>
  <c r="F64" i="13"/>
  <c r="J64" i="13"/>
  <c r="H64" i="13"/>
  <c r="M64" i="13"/>
  <c r="I64" i="13"/>
  <c r="L64" i="13"/>
  <c r="C64" i="13"/>
  <c r="B64" i="13"/>
  <c r="E64" i="13"/>
  <c r="F65" i="13"/>
  <c r="J65" i="13"/>
  <c r="O65" i="13"/>
  <c r="G65" i="13"/>
  <c r="K65" i="13"/>
  <c r="N65" i="13"/>
  <c r="I65" i="13"/>
  <c r="M65" i="13"/>
  <c r="L65" i="13"/>
  <c r="H65" i="13"/>
  <c r="E65" i="13"/>
  <c r="B65" i="13"/>
  <c r="C65" i="13"/>
  <c r="G57" i="13"/>
  <c r="J57" i="13"/>
  <c r="O57" i="13"/>
  <c r="F57" i="13"/>
  <c r="N57" i="13"/>
  <c r="L57" i="13"/>
  <c r="K57" i="13"/>
  <c r="H57" i="13"/>
  <c r="I57" i="13"/>
  <c r="M57" i="13"/>
  <c r="E57" i="13"/>
  <c r="C57" i="13"/>
  <c r="B57" i="13"/>
  <c r="E20" i="8"/>
  <c r="E16" i="9"/>
  <c r="L16" i="9"/>
  <c r="L20" i="8"/>
  <c r="Q27" i="9"/>
  <c r="Q31" i="8"/>
  <c r="H31" i="8"/>
  <c r="H27" i="9"/>
  <c r="O24" i="8"/>
  <c r="O20" i="9"/>
  <c r="R29" i="9"/>
  <c r="R33" i="8"/>
  <c r="Q33" i="8"/>
  <c r="Q29" i="9"/>
  <c r="J27" i="8"/>
  <c r="J23" i="9"/>
  <c r="I23" i="9"/>
  <c r="I27" i="8"/>
  <c r="J26" i="9"/>
  <c r="J30" i="8"/>
  <c r="R25" i="8"/>
  <c r="R21" i="9"/>
  <c r="I23" i="8"/>
  <c r="I19" i="9"/>
  <c r="R21" i="8"/>
  <c r="R17" i="9"/>
  <c r="N18" i="9"/>
  <c r="N22" i="8"/>
  <c r="O22" i="8"/>
  <c r="O18" i="9"/>
  <c r="R28" i="9"/>
  <c r="R32" i="8"/>
  <c r="J24" i="9"/>
  <c r="J28" i="8"/>
  <c r="K28" i="8"/>
  <c r="K24" i="9"/>
  <c r="J58" i="13"/>
  <c r="N58" i="13"/>
  <c r="K58" i="13"/>
  <c r="O58" i="13"/>
  <c r="G58" i="13"/>
  <c r="I58" i="13"/>
  <c r="M58" i="13"/>
  <c r="L58" i="13"/>
  <c r="F58" i="13"/>
  <c r="H58" i="13"/>
  <c r="C58" i="13"/>
  <c r="E58" i="13"/>
  <c r="B58" i="13"/>
  <c r="F59" i="13"/>
  <c r="K59" i="13"/>
  <c r="O59" i="13"/>
  <c r="N59" i="13"/>
  <c r="G59" i="13"/>
  <c r="L59" i="13"/>
  <c r="J59" i="13"/>
  <c r="M59" i="13"/>
  <c r="I59" i="13"/>
  <c r="H59" i="13"/>
  <c r="E59" i="13"/>
  <c r="C59" i="13"/>
  <c r="B59" i="13"/>
  <c r="G16" i="9"/>
  <c r="G20" i="8"/>
  <c r="R20" i="8"/>
  <c r="R16" i="9"/>
  <c r="H16" i="9"/>
  <c r="H20" i="8"/>
  <c r="E27" i="9"/>
  <c r="E31" i="8"/>
  <c r="R20" i="9"/>
  <c r="R24" i="8"/>
  <c r="E24" i="8"/>
  <c r="E20" i="9"/>
  <c r="J33" i="8"/>
  <c r="J29" i="9"/>
  <c r="I33" i="8"/>
  <c r="I29" i="9"/>
  <c r="O23" i="9"/>
  <c r="O27" i="8"/>
  <c r="L27" i="8"/>
  <c r="L23" i="9"/>
  <c r="H30" i="8"/>
  <c r="H26" i="9"/>
  <c r="E26" i="9"/>
  <c r="E30" i="8"/>
  <c r="F25" i="8"/>
  <c r="F21" i="9"/>
  <c r="K19" i="9"/>
  <c r="K23" i="8"/>
  <c r="G19" i="9"/>
  <c r="G23" i="8"/>
  <c r="F23" i="8"/>
  <c r="F19" i="9"/>
  <c r="P26" i="8"/>
  <c r="P22" i="9"/>
  <c r="R29" i="8"/>
  <c r="R25" i="9"/>
  <c r="O29" i="8"/>
  <c r="O25" i="9"/>
  <c r="E29" i="8"/>
  <c r="E25" i="9"/>
  <c r="G27" i="15"/>
  <c r="G31" i="14"/>
  <c r="G21" i="8"/>
  <c r="G17" i="9"/>
  <c r="F21" i="8"/>
  <c r="F17" i="9"/>
  <c r="L22" i="8"/>
  <c r="L18" i="9"/>
  <c r="Q18" i="9"/>
  <c r="Q22" i="8"/>
  <c r="J28" i="9"/>
  <c r="J32" i="8"/>
  <c r="P32" i="8"/>
  <c r="P28" i="9"/>
  <c r="N24" i="9"/>
  <c r="N28" i="8"/>
  <c r="G28" i="8"/>
  <c r="G24" i="9"/>
  <c r="H24" i="9"/>
  <c r="H28" i="8"/>
  <c r="G54" i="13"/>
  <c r="K54" i="13"/>
  <c r="O54" i="13"/>
  <c r="N54" i="13"/>
  <c r="L54" i="13"/>
  <c r="J54" i="13"/>
  <c r="H54" i="13"/>
  <c r="M54" i="13"/>
  <c r="F54" i="13"/>
  <c r="I54" i="13"/>
  <c r="C54" i="13"/>
  <c r="B54" i="13"/>
  <c r="E54" i="13"/>
  <c r="G56" i="13"/>
  <c r="O56" i="13"/>
  <c r="F56" i="13"/>
  <c r="K56" i="13"/>
  <c r="J56" i="13"/>
  <c r="N56" i="13"/>
  <c r="I56" i="13"/>
  <c r="M56" i="13"/>
  <c r="H56" i="13"/>
  <c r="L56" i="13"/>
  <c r="E56" i="13"/>
  <c r="B56" i="13"/>
  <c r="C56" i="13"/>
  <c r="F61" i="13"/>
  <c r="K61" i="13"/>
  <c r="O61" i="13"/>
  <c r="L61" i="13"/>
  <c r="G61" i="13"/>
  <c r="N61" i="13"/>
  <c r="J61" i="13"/>
  <c r="I61" i="13"/>
  <c r="H61" i="13"/>
  <c r="M61" i="13"/>
  <c r="B61" i="13"/>
  <c r="C61" i="13"/>
  <c r="E61" i="13"/>
  <c r="M16" i="9"/>
  <c r="M20" i="8"/>
  <c r="O16" i="9"/>
  <c r="O20" i="8"/>
  <c r="Q16" i="9"/>
  <c r="Q20" i="8"/>
  <c r="P16" i="9"/>
  <c r="P20" i="8"/>
  <c r="R31" i="8"/>
  <c r="R27" i="9"/>
  <c r="I31" i="8"/>
  <c r="I27" i="9"/>
  <c r="P31" i="8"/>
  <c r="P27" i="9"/>
  <c r="J20" i="9"/>
  <c r="J24" i="8"/>
  <c r="Q24" i="8"/>
  <c r="Q20" i="9"/>
  <c r="M24" i="8"/>
  <c r="M20" i="9"/>
  <c r="H24" i="8"/>
  <c r="H20" i="9"/>
  <c r="K33" i="8"/>
  <c r="K29" i="9"/>
  <c r="L29" i="9"/>
  <c r="L33" i="8"/>
  <c r="M33" i="8"/>
  <c r="M29" i="9"/>
  <c r="N27" i="8"/>
  <c r="N23" i="9"/>
  <c r="Q27" i="8"/>
  <c r="Q23" i="9"/>
  <c r="P27" i="8"/>
  <c r="P23" i="9"/>
  <c r="K26" i="9"/>
  <c r="K30" i="8"/>
  <c r="L30" i="8"/>
  <c r="L26" i="9"/>
  <c r="Q26" i="9"/>
  <c r="Q30" i="8"/>
  <c r="G30" i="8"/>
  <c r="G26" i="9"/>
  <c r="J25" i="8"/>
  <c r="J21" i="9"/>
  <c r="H21" i="9"/>
  <c r="H25" i="8"/>
  <c r="M25" i="8"/>
  <c r="M21" i="9"/>
  <c r="N23" i="8"/>
  <c r="N19" i="9"/>
  <c r="Q19" i="9"/>
  <c r="Q23" i="8"/>
  <c r="O19" i="9"/>
  <c r="O23" i="8"/>
  <c r="H23" i="8"/>
  <c r="H19" i="9"/>
  <c r="N22" i="9"/>
  <c r="N26" i="8"/>
  <c r="F22" i="9"/>
  <c r="F26" i="8"/>
  <c r="M22" i="9"/>
  <c r="M26" i="8"/>
  <c r="K29" i="8"/>
  <c r="K25" i="9"/>
  <c r="F29" i="8"/>
  <c r="F25" i="9"/>
  <c r="Q29" i="8"/>
  <c r="Q25" i="9"/>
  <c r="G29" i="8"/>
  <c r="G25" i="9"/>
  <c r="G28" i="15"/>
  <c r="G32" i="14"/>
  <c r="E5" i="15"/>
  <c r="M21" i="8"/>
  <c r="M17" i="9"/>
  <c r="K17" i="9"/>
  <c r="K21" i="8"/>
  <c r="P17" i="9"/>
  <c r="P21" i="8"/>
  <c r="E17" i="9"/>
  <c r="E21" i="8"/>
  <c r="P22" i="8"/>
  <c r="P18" i="9"/>
  <c r="J18" i="9"/>
  <c r="J22" i="8"/>
  <c r="I18" i="9"/>
  <c r="I22" i="8"/>
  <c r="N28" i="9"/>
  <c r="N32" i="8"/>
  <c r="I32" i="8"/>
  <c r="I28" i="9"/>
  <c r="E32" i="8"/>
  <c r="E28" i="9"/>
  <c r="F28" i="9"/>
  <c r="F32" i="8"/>
  <c r="O28" i="8"/>
  <c r="O24" i="9"/>
  <c r="I28" i="8"/>
  <c r="I24" i="9"/>
  <c r="L24" i="9"/>
  <c r="L28" i="8"/>
  <c r="G66" i="13"/>
  <c r="K66" i="13"/>
  <c r="J66" i="13"/>
  <c r="F66" i="13"/>
  <c r="L66" i="13"/>
  <c r="O66" i="13"/>
  <c r="H66" i="13"/>
  <c r="N66" i="13"/>
  <c r="M66" i="13"/>
  <c r="I66" i="13"/>
  <c r="C66" i="13"/>
  <c r="B66" i="13"/>
  <c r="E66" i="13"/>
  <c r="G60" i="13"/>
  <c r="J60" i="13"/>
  <c r="N60" i="13"/>
  <c r="F60" i="13"/>
  <c r="O60" i="13"/>
  <c r="K60" i="13"/>
  <c r="I60" i="13"/>
  <c r="M60" i="13"/>
  <c r="H60" i="13"/>
  <c r="L60" i="13"/>
  <c r="B60" i="13"/>
  <c r="C60" i="13"/>
  <c r="E60" i="13"/>
  <c r="F63" i="13"/>
  <c r="J63" i="13"/>
  <c r="O63" i="13"/>
  <c r="K63" i="13"/>
  <c r="N63" i="13"/>
  <c r="L63" i="13"/>
  <c r="G63" i="13"/>
  <c r="H63" i="13"/>
  <c r="I63" i="13"/>
  <c r="M63" i="13"/>
  <c r="B63" i="13"/>
  <c r="C63" i="13"/>
  <c r="E63" i="13"/>
  <c r="G55" i="13"/>
  <c r="N55" i="13"/>
  <c r="F55" i="13"/>
  <c r="K55" i="13"/>
  <c r="J55" i="13"/>
  <c r="O55" i="13"/>
  <c r="M55" i="13"/>
  <c r="I55" i="13"/>
  <c r="L55" i="13"/>
  <c r="H55" i="13"/>
  <c r="B55" i="13"/>
  <c r="E55" i="13"/>
  <c r="C55" i="13"/>
  <c r="D67" i="13"/>
  <c r="D59" i="13"/>
  <c r="G23" i="15" l="1"/>
  <c r="L21" i="14"/>
  <c r="L17" i="15"/>
  <c r="H29" i="14"/>
  <c r="H25" i="15"/>
  <c r="L29" i="14"/>
  <c r="L25" i="15"/>
  <c r="I25" i="15"/>
  <c r="I29" i="14"/>
  <c r="N22" i="15"/>
  <c r="N26" i="14"/>
  <c r="F32" i="14"/>
  <c r="F28" i="15"/>
  <c r="K32" i="14"/>
  <c r="K28" i="15"/>
  <c r="E27" i="14"/>
  <c r="E23" i="15"/>
  <c r="M27" i="14"/>
  <c r="M23" i="15"/>
  <c r="E22" i="14"/>
  <c r="E18" i="15"/>
  <c r="N22" i="14"/>
  <c r="N18" i="15"/>
  <c r="I20" i="14"/>
  <c r="I16" i="15"/>
  <c r="O16" i="15"/>
  <c r="O20" i="14"/>
  <c r="O21" i="15"/>
  <c r="O25" i="14"/>
  <c r="F24" i="14"/>
  <c r="F20" i="15"/>
  <c r="P20" i="15"/>
  <c r="P24" i="14"/>
  <c r="I23" i="14"/>
  <c r="I19" i="15"/>
  <c r="F27" i="15"/>
  <c r="F31" i="14"/>
  <c r="N31" i="14"/>
  <c r="N27" i="15"/>
  <c r="I31" i="14"/>
  <c r="I27" i="15"/>
  <c r="M30" i="14"/>
  <c r="M26" i="15"/>
  <c r="H28" i="14"/>
  <c r="H24" i="15"/>
  <c r="I24" i="15"/>
  <c r="I28" i="14"/>
  <c r="E29" i="15"/>
  <c r="E33" i="14"/>
  <c r="O33" i="14"/>
  <c r="O29" i="15"/>
  <c r="F17" i="15"/>
  <c r="F21" i="14"/>
  <c r="O17" i="15"/>
  <c r="O21" i="14"/>
  <c r="J21" i="14"/>
  <c r="J17" i="15"/>
  <c r="P29" i="14"/>
  <c r="P25" i="15"/>
  <c r="M29" i="14"/>
  <c r="M25" i="15"/>
  <c r="E26" i="14"/>
  <c r="E22" i="15"/>
  <c r="Q22" i="15"/>
  <c r="Q26" i="14"/>
  <c r="E32" i="14"/>
  <c r="E28" i="15"/>
  <c r="Q32" i="14"/>
  <c r="Q28" i="15"/>
  <c r="L27" i="14"/>
  <c r="L23" i="15"/>
  <c r="F22" i="14"/>
  <c r="F18" i="15"/>
  <c r="K22" i="14"/>
  <c r="K18" i="15"/>
  <c r="J18" i="15"/>
  <c r="J22" i="14"/>
  <c r="L16" i="15"/>
  <c r="L20" i="14"/>
  <c r="N16" i="15"/>
  <c r="N20" i="14"/>
  <c r="H25" i="14"/>
  <c r="H21" i="15"/>
  <c r="R25" i="14"/>
  <c r="R21" i="15"/>
  <c r="O24" i="14"/>
  <c r="O20" i="15"/>
  <c r="L23" i="14"/>
  <c r="L19" i="15"/>
  <c r="Q23" i="14"/>
  <c r="Q19" i="15"/>
  <c r="K27" i="15"/>
  <c r="K31" i="14"/>
  <c r="M31" i="14"/>
  <c r="M27" i="15"/>
  <c r="F30" i="14"/>
  <c r="F26" i="15"/>
  <c r="Q30" i="14"/>
  <c r="Q26" i="15"/>
  <c r="P28" i="14"/>
  <c r="P24" i="15"/>
  <c r="P29" i="15"/>
  <c r="P33" i="14"/>
  <c r="I33" i="14"/>
  <c r="I29" i="15"/>
  <c r="R17" i="15"/>
  <c r="R21" i="14"/>
  <c r="G25" i="14"/>
  <c r="G21" i="15"/>
  <c r="E21" i="14"/>
  <c r="E17" i="15"/>
  <c r="P21" i="14"/>
  <c r="P17" i="15"/>
  <c r="I17" i="15"/>
  <c r="I21" i="14"/>
  <c r="F29" i="14"/>
  <c r="F25" i="15"/>
  <c r="K29" i="14"/>
  <c r="K25" i="15"/>
  <c r="N29" i="14"/>
  <c r="N25" i="15"/>
  <c r="H26" i="14"/>
  <c r="H22" i="15"/>
  <c r="K26" i="14"/>
  <c r="K22" i="15"/>
  <c r="R22" i="15"/>
  <c r="R26" i="14"/>
  <c r="J26" i="14"/>
  <c r="J22" i="15"/>
  <c r="L32" i="14"/>
  <c r="L28" i="15"/>
  <c r="R32" i="14"/>
  <c r="R28" i="15"/>
  <c r="N28" i="15"/>
  <c r="N32" i="14"/>
  <c r="H10" i="15"/>
  <c r="H5" i="15"/>
  <c r="I10" i="15"/>
  <c r="E10" i="15"/>
  <c r="G10" i="15"/>
  <c r="F10" i="15"/>
  <c r="P23" i="15"/>
  <c r="P27" i="14"/>
  <c r="Q23" i="15"/>
  <c r="Q27" i="14"/>
  <c r="N27" i="14"/>
  <c r="N23" i="15"/>
  <c r="H22" i="14"/>
  <c r="H18" i="15"/>
  <c r="L18" i="15"/>
  <c r="L22" i="14"/>
  <c r="I22" i="14"/>
  <c r="I18" i="15"/>
  <c r="E20" i="14"/>
  <c r="E16" i="15"/>
  <c r="P16" i="15"/>
  <c r="P20" i="14"/>
  <c r="Q20" i="14"/>
  <c r="Q16" i="15"/>
  <c r="E21" i="15"/>
  <c r="E25" i="14"/>
  <c r="L25" i="14"/>
  <c r="L21" i="15"/>
  <c r="J21" i="15"/>
  <c r="J25" i="14"/>
  <c r="I21" i="15"/>
  <c r="I25" i="14"/>
  <c r="K24" i="14"/>
  <c r="K20" i="15"/>
  <c r="L20" i="15"/>
  <c r="L24" i="14"/>
  <c r="Q24" i="14"/>
  <c r="Q20" i="15"/>
  <c r="H23" i="14"/>
  <c r="H19" i="15"/>
  <c r="N23" i="14"/>
  <c r="N19" i="15"/>
  <c r="R23" i="14"/>
  <c r="R19" i="15"/>
  <c r="E31" i="14"/>
  <c r="E27" i="15"/>
  <c r="P31" i="14"/>
  <c r="P27" i="15"/>
  <c r="J31" i="14"/>
  <c r="J27" i="15"/>
  <c r="H30" i="14"/>
  <c r="H26" i="15"/>
  <c r="L30" i="14"/>
  <c r="L26" i="15"/>
  <c r="I30" i="14"/>
  <c r="I26" i="15"/>
  <c r="J30" i="14"/>
  <c r="J26" i="15"/>
  <c r="M28" i="14"/>
  <c r="M24" i="15"/>
  <c r="O28" i="14"/>
  <c r="O24" i="15"/>
  <c r="Q28" i="14"/>
  <c r="Q24" i="15"/>
  <c r="F33" i="14"/>
  <c r="F29" i="15"/>
  <c r="L33" i="14"/>
  <c r="L29" i="15"/>
  <c r="Q29" i="15"/>
  <c r="Q33" i="14"/>
  <c r="E32" i="9"/>
  <c r="E33" i="9" s="1"/>
  <c r="C8" i="9" s="1"/>
  <c r="H21" i="14"/>
  <c r="H17" i="15"/>
  <c r="N21" i="14"/>
  <c r="N17" i="15"/>
  <c r="Q25" i="15"/>
  <c r="Q29" i="14"/>
  <c r="O26" i="14"/>
  <c r="O22" i="15"/>
  <c r="M26" i="14"/>
  <c r="M22" i="15"/>
  <c r="M32" i="14"/>
  <c r="M28" i="15"/>
  <c r="R27" i="14"/>
  <c r="R23" i="15"/>
  <c r="P22" i="14"/>
  <c r="P18" i="15"/>
  <c r="H16" i="15"/>
  <c r="H20" i="14"/>
  <c r="J16" i="15"/>
  <c r="J20" i="14"/>
  <c r="K25" i="14"/>
  <c r="K21" i="15"/>
  <c r="N21" i="15"/>
  <c r="N25" i="14"/>
  <c r="N20" i="15"/>
  <c r="N24" i="14"/>
  <c r="F23" i="14"/>
  <c r="F19" i="15"/>
  <c r="K19" i="15"/>
  <c r="K23" i="14"/>
  <c r="O27" i="15"/>
  <c r="O31" i="14"/>
  <c r="O30" i="14"/>
  <c r="O26" i="15"/>
  <c r="N30" i="14"/>
  <c r="N26" i="15"/>
  <c r="K28" i="14"/>
  <c r="K24" i="15"/>
  <c r="J33" i="14"/>
  <c r="J29" i="15"/>
  <c r="M17" i="15"/>
  <c r="M21" i="14"/>
  <c r="O25" i="15"/>
  <c r="O29" i="14"/>
  <c r="L22" i="15"/>
  <c r="L26" i="14"/>
  <c r="I32" i="14"/>
  <c r="I28" i="15"/>
  <c r="F27" i="14"/>
  <c r="F23" i="15"/>
  <c r="O23" i="15"/>
  <c r="O27" i="14"/>
  <c r="M18" i="15"/>
  <c r="M22" i="14"/>
  <c r="M20" i="14"/>
  <c r="M16" i="15"/>
  <c r="M25" i="14"/>
  <c r="M21" i="15"/>
  <c r="H24" i="14"/>
  <c r="H20" i="15"/>
  <c r="R24" i="14"/>
  <c r="R20" i="15"/>
  <c r="E23" i="14"/>
  <c r="E19" i="15"/>
  <c r="J23" i="14"/>
  <c r="J19" i="15"/>
  <c r="Q27" i="15"/>
  <c r="Q31" i="14"/>
  <c r="K30" i="14"/>
  <c r="K26" i="15"/>
  <c r="E28" i="14"/>
  <c r="E24" i="15"/>
  <c r="R24" i="15"/>
  <c r="R28" i="14"/>
  <c r="H29" i="15"/>
  <c r="H33" i="14"/>
  <c r="N33" i="14"/>
  <c r="N29" i="15"/>
  <c r="G33" i="14"/>
  <c r="G29" i="15"/>
  <c r="K21" i="14"/>
  <c r="K17" i="15"/>
  <c r="Q21" i="14"/>
  <c r="Q17" i="15"/>
  <c r="E25" i="15"/>
  <c r="E29" i="14"/>
  <c r="J25" i="15"/>
  <c r="J29" i="14"/>
  <c r="R25" i="15"/>
  <c r="R29" i="14"/>
  <c r="F26" i="14"/>
  <c r="F22" i="15"/>
  <c r="P26" i="14"/>
  <c r="P22" i="15"/>
  <c r="I26" i="14"/>
  <c r="I22" i="15"/>
  <c r="H32" i="14"/>
  <c r="H28" i="15"/>
  <c r="P32" i="14"/>
  <c r="P28" i="15"/>
  <c r="O32" i="14"/>
  <c r="O28" i="15"/>
  <c r="J28" i="15"/>
  <c r="J32" i="14"/>
  <c r="H23" i="15"/>
  <c r="H27" i="14"/>
  <c r="K23" i="15"/>
  <c r="K27" i="14"/>
  <c r="J27" i="14"/>
  <c r="J23" i="15"/>
  <c r="I27" i="14"/>
  <c r="I23" i="15"/>
  <c r="O22" i="14"/>
  <c r="O18" i="15"/>
  <c r="Q18" i="15"/>
  <c r="Q22" i="14"/>
  <c r="R18" i="15"/>
  <c r="R22" i="14"/>
  <c r="F16" i="15"/>
  <c r="F20" i="14"/>
  <c r="K16" i="15"/>
  <c r="K20" i="14"/>
  <c r="R16" i="15"/>
  <c r="R20" i="14"/>
  <c r="F25" i="14"/>
  <c r="F21" i="15"/>
  <c r="P25" i="14"/>
  <c r="P21" i="15"/>
  <c r="Q21" i="15"/>
  <c r="Q25" i="14"/>
  <c r="E20" i="15"/>
  <c r="E24" i="14"/>
  <c r="I24" i="14"/>
  <c r="I20" i="15"/>
  <c r="J24" i="14"/>
  <c r="J20" i="15"/>
  <c r="M24" i="14"/>
  <c r="M20" i="15"/>
  <c r="P23" i="14"/>
  <c r="P19" i="15"/>
  <c r="O19" i="15"/>
  <c r="O23" i="14"/>
  <c r="M19" i="15"/>
  <c r="M23" i="14"/>
  <c r="H31" i="14"/>
  <c r="H27" i="15"/>
  <c r="L27" i="15"/>
  <c r="L31" i="14"/>
  <c r="R31" i="14"/>
  <c r="R27" i="15"/>
  <c r="E30" i="14"/>
  <c r="E26" i="15"/>
  <c r="P26" i="15"/>
  <c r="P30" i="14"/>
  <c r="R26" i="15"/>
  <c r="R30" i="14"/>
  <c r="F28" i="14"/>
  <c r="F24" i="15"/>
  <c r="L28" i="14"/>
  <c r="L24" i="15"/>
  <c r="N24" i="15"/>
  <c r="N28" i="14"/>
  <c r="J28" i="14"/>
  <c r="J24" i="15"/>
  <c r="K33" i="14"/>
  <c r="K29" i="15"/>
  <c r="R33" i="14"/>
  <c r="R29" i="15"/>
  <c r="M29" i="15"/>
  <c r="M33" i="14"/>
  <c r="E36" i="8"/>
  <c r="E37" i="8" s="1"/>
  <c r="D8" i="9" l="1"/>
  <c r="L5" i="9"/>
  <c r="E36" i="14"/>
  <c r="E37" i="14" s="1"/>
  <c r="E32" i="15"/>
  <c r="E33" i="15" s="1"/>
  <c r="C8" i="15" s="1"/>
  <c r="L5" i="15" l="1"/>
  <c r="D8" i="15"/>
</calcChain>
</file>

<file path=xl/comments1.xml><?xml version="1.0" encoding="utf-8"?>
<comments xmlns="http://schemas.openxmlformats.org/spreadsheetml/2006/main">
  <authors>
    <author>dgeltner</author>
  </authors>
  <commentList>
    <comment ref="A6" authorId="0" shapeId="0">
      <text>
        <r>
          <rPr>
            <b/>
            <sz val="9"/>
            <color indexed="81"/>
            <rFont val="Tahoma"/>
            <family val="2"/>
          </rPr>
          <t>dgeltner:</t>
        </r>
        <r>
          <rPr>
            <sz val="9"/>
            <color indexed="81"/>
            <rFont val="Tahoma"/>
            <family val="2"/>
          </rPr>
          <t xml:space="preserve">
Enter your historical data on the DATA &amp; STATS page. Or, if you are working with user-specified ex ante mean and volatilities and correlations inputs, you can zero out the DATA &amp; STATS sheet and then go to the Corrections sheet and enter your risk and return expectations directly there. The optimization (Solver) takes its inputs from the Corrections sheet.</t>
        </r>
      </text>
    </comment>
  </commentList>
</comments>
</file>

<file path=xl/comments2.xml><?xml version="1.0" encoding="utf-8"?>
<comments xmlns="http://schemas.openxmlformats.org/spreadsheetml/2006/main">
  <authors>
    <author>dgeltner</author>
  </authors>
  <commentList>
    <comment ref="A1" authorId="0" shapeId="0">
      <text>
        <r>
          <rPr>
            <b/>
            <sz val="9"/>
            <color indexed="81"/>
            <rFont val="Tahoma"/>
            <family val="2"/>
          </rPr>
          <t>dgeltner:</t>
        </r>
        <r>
          <rPr>
            <sz val="9"/>
            <color indexed="81"/>
            <rFont val="Tahoma"/>
            <family val="2"/>
          </rPr>
          <t xml:space="preserve">
Enter your historical returns data on this sheet, for all the asset classes in your investment portfolio choice set. Make sure your historical data doesn't go below row 80 (or you'll have to change the statistics computation formulae ranges). Make sure to zero out any previous data you don't want here.</t>
        </r>
      </text>
    </comment>
  </commentList>
</comments>
</file>

<file path=xl/comments3.xml><?xml version="1.0" encoding="utf-8"?>
<comments xmlns="http://schemas.openxmlformats.org/spreadsheetml/2006/main">
  <authors>
    <author>dgeltner</author>
  </authors>
  <commentList>
    <comment ref="A1" authorId="0" shapeId="0">
      <text>
        <r>
          <rPr>
            <b/>
            <sz val="9"/>
            <color indexed="81"/>
            <rFont val="Tahoma"/>
            <family val="2"/>
          </rPr>
          <t>dgeltner:</t>
        </r>
        <r>
          <rPr>
            <sz val="9"/>
            <color indexed="81"/>
            <rFont val="Tahoma"/>
            <family val="2"/>
          </rPr>
          <t xml:space="preserve">
The optimizer (the Solver) will be invoked on the next tabs to the right, but it will take its inputs directly from this sheet, from the statistics below row 30 here.</t>
        </r>
      </text>
    </comment>
    <comment ref="A52" authorId="0" shapeId="0">
      <text>
        <r>
          <rPr>
            <b/>
            <sz val="9"/>
            <color indexed="81"/>
            <rFont val="Tahoma"/>
            <family val="2"/>
          </rPr>
          <t>dgeltner:</t>
        </r>
        <r>
          <rPr>
            <sz val="9"/>
            <color indexed="81"/>
            <rFont val="Tahoma"/>
            <family val="2"/>
          </rPr>
          <t xml:space="preserve">
This covariance matrix in cells B54:o67 is for determining the variance of the portfolio on the next worksheet to the right. It is computed from the standard deviations of, and the pairwise correlations among, the asset classes in the portfolio choice set.</t>
        </r>
      </text>
    </comment>
  </commentList>
</comments>
</file>

<file path=xl/comments4.xml><?xml version="1.0" encoding="utf-8"?>
<comments xmlns="http://schemas.openxmlformats.org/spreadsheetml/2006/main">
  <authors>
    <author>dgeltner</author>
  </authors>
  <commentList>
    <comment ref="A1" authorId="0" shapeId="0">
      <text>
        <r>
          <rPr>
            <b/>
            <sz val="9"/>
            <color indexed="81"/>
            <rFont val="Tahoma"/>
            <family val="2"/>
          </rPr>
          <t>dgeltner:</t>
        </r>
        <r>
          <rPr>
            <sz val="9"/>
            <color indexed="81"/>
            <rFont val="Tahoma"/>
            <family val="2"/>
          </rPr>
          <t xml:space="preserve">
Run the Solver in this worksheet to trace out the efficient frontier of all (and only) risky asset classes. Do this manually by running the Solver to find the optimal (minimum-variance) portfolio shares (weights) across the available asset classes. Do this for each of five target portfolio expected returns (E[r]) indicated in the white cells in B8:B12, corresponding to five different (increasing) target returns. You will have to manually copy/paste/values the resulting optimized portfolio shares into the range of white cells B8:R12, and also their optimized portfolio volatilities (StD) in the C8:C12 range. The white cells govern the graphics in the charts in the tabs to the right.</t>
        </r>
      </text>
    </comment>
    <comment ref="C4" authorId="0" shapeId="0">
      <text>
        <r>
          <rPr>
            <b/>
            <sz val="9"/>
            <color indexed="81"/>
            <rFont val="Tahoma"/>
            <family val="2"/>
          </rPr>
          <t>dgeltner:</t>
        </r>
        <r>
          <rPr>
            <sz val="9"/>
            <color indexed="81"/>
            <rFont val="Tahoma"/>
            <family val="2"/>
          </rPr>
          <t xml:space="preserve">
The value in this cell does not affect the computation of the efficient frontier in this sheet.</t>
        </r>
      </text>
    </comment>
    <comment ref="B7" authorId="0" shapeId="0">
      <text>
        <r>
          <rPr>
            <b/>
            <sz val="9"/>
            <color indexed="81"/>
            <rFont val="Tahoma"/>
            <family val="2"/>
          </rPr>
          <t>dgeltner:</t>
        </r>
        <r>
          <rPr>
            <sz val="9"/>
            <color indexed="81"/>
            <rFont val="Tahoma"/>
            <family val="2"/>
          </rPr>
          <t xml:space="preserve">
These E[r] values in B8:B12 present a range of target expected returns for your portfolio. Use this range to map out the efficient frontier. The Excel Data "Solver" will find the optimal portfolio shares (weights) across the possible asset classes (cols E thru R) so as to minimize the portfolio volatility subject to meeting the target E[r] value indicated in cell E35. You should then copy/paste/values the optimized portfolio shares from row 19 into the white cells in the row (between 8 and 12) corresponding to the target E[r] value indicated in col.B.
Note that the Solver is set up to minimize the portfolio variance by changing the weights (shares) in row 19 subject to the constraints that the weights must all sum to unity and the target return in cell E35 must be met (that is, the target in E35 must be equalled by the portfolio mean return computed in cell T19).
If Solver is giving you solutions that include negative weights (short positions), and you don't want short positions in your portfolio, then you can add non-negativity constraints in the Solver dialog box.</t>
        </r>
      </text>
    </comment>
    <comment ref="C7" authorId="0" shapeId="0">
      <text>
        <r>
          <rPr>
            <b/>
            <sz val="9"/>
            <color indexed="81"/>
            <rFont val="Tahoma"/>
            <family val="2"/>
          </rPr>
          <t>dgeltner:</t>
        </r>
        <r>
          <rPr>
            <sz val="9"/>
            <color indexed="81"/>
            <rFont val="Tahoma"/>
            <family val="2"/>
          </rPr>
          <t xml:space="preserve">
Make sure the volatility values in C8:C12 correspond correctly to the portfolio weights of the same portfolio in the corresponding row of E8:R12 and to the expected return of the same portfolio in the same row in B8:B12. You will have to do this by copy/paste/values from the Portfolio STD result in cell E37 below into the appropriate cell in C8:C12. These StD numbers are used for the "X" axis values to plot the efficient frontier in the scatterplot graph in the "CHART_Er_VOL" worksheet two tabs to the right.</t>
        </r>
      </text>
    </comment>
    <comment ref="B8" authorId="0" shapeId="0">
      <text>
        <r>
          <rPr>
            <b/>
            <sz val="9"/>
            <color indexed="81"/>
            <rFont val="Tahoma"/>
            <family val="2"/>
          </rPr>
          <t>dgeltner:</t>
        </r>
        <r>
          <rPr>
            <sz val="9"/>
            <color indexed="81"/>
            <rFont val="Tahoma"/>
            <family val="2"/>
          </rPr>
          <t xml:space="preserve">
Cell B8 is the lower left anchor point on your efficient frontier. It should be the E[r] of the global minimum-variance portfolio. Note that this is not necessarily the E[r] of the minimum-variance individual asset class in your choice set on the Corrections sheet. A portfolio that mixes asset classes may have a lower variance than the variance of the lowest-variance individual asset class without diversification. You won't generally know what is the E[r] of the global minimum-variance portfolio exogenously, so you'll have to find this anchor point as the first thing you do. How to do this?...
You could play around with it manually. For example, start by setting the E[r] in cell B8 with the E[r] (mean return) value of the minimum-volatility asset class in your choice set (from the Corrections sheet). For example, suppose that is the E[r] for "bonds" given as the "Corrected Return" in cell C31 on the Corrections sheet. Then you could set B8 here to that value. Then see if you can get a smaller portfolio variance by slightly stepping up the target E[r] above that, by changing the target return in cell E35 to a slightly higher value, run the Solver, and see if the solution (portfolio weights) it gives has lower portfolio variance. (Without using short positions the portfolio return cannot possibly be less than the lowest E[r] among the asset classes in the choice set.)
Or, you can use the Solver to immediately find the global minimum-variance portfolio. To do that, you will have to delete the target return constraint ($T$19=$E$35) in the Solver dialog box, and limit the range in the "By Changing Variable Cells" to include only the columns where you have actual asset classes (e.g., if you have only three asset classes then your range would be $E$19:$G$19). Then run the Solver, and it should give you the minimum-variance portfolio. Copy/paste/values the return of that portfolio from cell T19 into B8, copy/paste/values the volatility of that portfolio from cell E37 into cell C8, and copy/paste/values the optimal asset class weights of the Solver solution from row 19 into row 8 (same corresponding columns).
You now have your lower-left anchor point on your efficient frontier. And you can move down to row 9. But before you do that, retrieve the Solver and re-input ("Add") the E[r] target-matching constraint ($T$19=$E$35) into the "Constraints" box in the Solver dialog box. (Also, make sure that you have the range in the "By Changing Variable Cells" box to include all the relevant columns.)</t>
        </r>
      </text>
    </comment>
    <comment ref="B9" authorId="0" shapeId="0">
      <text>
        <r>
          <rPr>
            <b/>
            <sz val="9"/>
            <color indexed="81"/>
            <rFont val="Tahoma"/>
            <family val="2"/>
          </rPr>
          <t>dgeltner:</t>
        </r>
        <r>
          <rPr>
            <sz val="9"/>
            <color indexed="81"/>
            <rFont val="Tahoma"/>
            <family val="2"/>
          </rPr>
          <t xml:space="preserve">
These values should be equally spaced between the minimum and maximum values of the mean returns in this B8:B12 range. The formula here will do that. Make sure the Solver now includes the target return constraint: E35=T19.</t>
        </r>
      </text>
    </comment>
    <comment ref="B10" authorId="0" shapeId="0">
      <text>
        <r>
          <rPr>
            <b/>
            <sz val="9"/>
            <color indexed="81"/>
            <rFont val="Tahoma"/>
            <family val="2"/>
          </rPr>
          <t>dgeltner:</t>
        </r>
        <r>
          <rPr>
            <sz val="9"/>
            <color indexed="81"/>
            <rFont val="Tahoma"/>
            <family val="2"/>
          </rPr>
          <t xml:space="preserve">
These values should be equally spaced between the minimum and maximum values of the mean returns in this B8:B12 range.</t>
        </r>
      </text>
    </comment>
    <comment ref="B11" authorId="0" shapeId="0">
      <text>
        <r>
          <rPr>
            <b/>
            <sz val="9"/>
            <color indexed="81"/>
            <rFont val="Tahoma"/>
            <family val="2"/>
          </rPr>
          <t>dgeltner:</t>
        </r>
        <r>
          <rPr>
            <sz val="9"/>
            <color indexed="81"/>
            <rFont val="Tahoma"/>
            <family val="2"/>
          </rPr>
          <t xml:space="preserve">
These values should be equally spaced between the minimum and maximum values of the mean returns in this B8:B12 range.</t>
        </r>
      </text>
    </comment>
    <comment ref="B12" authorId="0" shapeId="0">
      <text>
        <r>
          <rPr>
            <b/>
            <sz val="9"/>
            <color indexed="81"/>
            <rFont val="Tahoma"/>
            <family val="2"/>
          </rPr>
          <t>dgeltner:</t>
        </r>
        <r>
          <rPr>
            <sz val="9"/>
            <color indexed="81"/>
            <rFont val="Tahoma"/>
            <family val="2"/>
          </rPr>
          <t xml:space="preserve">
This should be the mean return of the asset class with the highest mean return among the choices in the Corrections sheet row 31.</t>
        </r>
      </text>
    </comment>
    <comment ref="E35" authorId="0" shapeId="0">
      <text>
        <r>
          <rPr>
            <b/>
            <sz val="9"/>
            <color indexed="81"/>
            <rFont val="Tahoma"/>
            <family val="2"/>
          </rPr>
          <t>dgeltner:</t>
        </r>
        <r>
          <rPr>
            <sz val="9"/>
            <color indexed="81"/>
            <rFont val="Tahoma"/>
            <family val="2"/>
          </rPr>
          <t xml:space="preserve">
This is the cell that actually governs the Solver target mean return. Copy/paste/values between this cell and the appropriate white cell in the B8:B12 range, to get the graphics in the tabs farther to the right to work properly.</t>
        </r>
      </text>
    </comment>
    <comment ref="E36" authorId="0" shapeId="0">
      <text>
        <r>
          <rPr>
            <b/>
            <sz val="9"/>
            <color indexed="81"/>
            <rFont val="Tahoma"/>
            <family val="2"/>
          </rPr>
          <t>dgeltner:</t>
        </r>
        <r>
          <rPr>
            <sz val="9"/>
            <color indexed="81"/>
            <rFont val="Tahoma"/>
            <family val="2"/>
          </rPr>
          <t xml:space="preserve">
The portfolio variance equals the sum across all the cells in the weighted covariance matrix. The weighted covariance matrix is computed in the range E20:R33 above, by combining the portfolio weights given in row 19 with the covariance matrix comuted on the Corrections worksheet one tab to the left.</t>
        </r>
      </text>
    </comment>
  </commentList>
</comments>
</file>

<file path=xl/comments5.xml><?xml version="1.0" encoding="utf-8"?>
<comments xmlns="http://schemas.openxmlformats.org/spreadsheetml/2006/main">
  <authors>
    <author>dgeltner</author>
  </authors>
  <commentList>
    <comment ref="A1" authorId="0" shapeId="0">
      <text>
        <r>
          <rPr>
            <b/>
            <sz val="9"/>
            <color indexed="81"/>
            <rFont val="Tahoma"/>
            <family val="2"/>
          </rPr>
          <t>dgeltner:</t>
        </r>
        <r>
          <rPr>
            <sz val="9"/>
            <color indexed="81"/>
            <rFont val="Tahoma"/>
            <family val="2"/>
          </rPr>
          <t xml:space="preserve">
Running the Solver in this worksheet computes the optimal shares of risky assets that will minimize the portfolio volatility for ANY target return provided the investor can invest (long or short) in a riskless (zero volatility) asset (The "Two-Fund Theorem"). You must specify the expected return to the riskless asset (in cell C4). Then run the Solver to maximize the Sharpe Ratio of the risky asset portfolio.
If your target return is greater than the expected return (E[r]) provided by the Sharpe-maximizing all-risky-asset portfolio, then you will have to borrow money by taking a short position in the riskless asset so as to lever up your investment in the all-risky-asset portfolio. If your target return is below the E[r] of the Sharpe-maximizing portfolio, then you will have to combine some investment in the riskless asset with investment in the all-risky-asset portfolio. The necessary weights of your wealth invested in the risky assets, so as to achieve your target expected return, are computed in the red results in row 10. The proportion of your wealth invested in the risky and riskless portfolios are computed in cell's E5 and H5 respectively. (If the value in cell H5 is negative, that means you're borrowing an amount equal to that fraction of your net wealth.) And the resulting expected volatility (STD) of your net wealth (considering both the risky and riskless components of your investment) is computed in cell L5.</t>
        </r>
      </text>
    </comment>
    <comment ref="C4" authorId="0" shapeId="0">
      <text>
        <r>
          <rPr>
            <b/>
            <sz val="9"/>
            <color indexed="81"/>
            <rFont val="Tahoma"/>
            <family val="2"/>
          </rPr>
          <t>dgeltner:</t>
        </r>
        <r>
          <rPr>
            <sz val="9"/>
            <color indexed="81"/>
            <rFont val="Tahoma"/>
            <family val="2"/>
          </rPr>
          <t xml:space="preserve">
Here this is a stated assumed ex ante expectation. If you are doing an historical analysis, this should probably equal the actual historical average Tbill return during the same period from which you are obtaining your risky asset historical returns statistics that are used in the optimization.</t>
        </r>
      </text>
    </comment>
    <comment ref="C5" authorId="0" shapeId="0">
      <text>
        <r>
          <rPr>
            <b/>
            <sz val="9"/>
            <color indexed="81"/>
            <rFont val="Tahoma"/>
            <family val="2"/>
          </rPr>
          <t>dgeltner:</t>
        </r>
        <r>
          <rPr>
            <sz val="9"/>
            <color indexed="81"/>
            <rFont val="Tahoma"/>
            <family val="2"/>
          </rPr>
          <t xml:space="preserve">
This input is not used in the optimization on this sheet. It is purely for use to indicate a target return point in the chart on the next tab. The relationship between this input target return for your wealth and the mean return of the Sharpe-maximizing all-risky asset portfolio will determine whether you need to go long or short in the riskless asset (invest in bonds, or borrow money).</t>
        </r>
      </text>
    </comment>
    <comment ref="B8" authorId="0" shapeId="0">
      <text>
        <r>
          <rPr>
            <b/>
            <sz val="9"/>
            <color indexed="81"/>
            <rFont val="Tahoma"/>
            <family val="2"/>
          </rPr>
          <t>dgeltner:</t>
        </r>
        <r>
          <rPr>
            <sz val="9"/>
            <color indexed="81"/>
            <rFont val="Tahoma"/>
            <family val="2"/>
          </rPr>
          <t xml:space="preserve">
This is not an input. It is computed as the expected return (E[r]) on the Sharpe-maximizing all-rsky portfolio. 
Under the assumptions of the CAPM this would be (should be) the expected return to the "market portfolio" of all risky assets (and the asset classes in your model portfolio here should be all the assets in the "market"). According to the CAPM the market is efficient and so the market portfolio must lie on the efficient frontier, and under the CAPM there is a riskless asset, so the market portfolio must therefore be the one that maximizes the Sharpe Ratio.
Whether or not this is actually the expected return to the actual market portfolio depends on whether the risk/return expectations you are using here for the asset classes (entered in sheets "DATA &amp; STATS" and "Corrections") are the same as those applied by the "representative investor" (or average investor) in the capital markets, and on whether the capital markets are in fact "efficient" (in the sense of providing minimum variance for any given target return). It also depends on the assumption that there actually is a riskless asset that can be costlessly traded long or short by all parties (or by the "representative investor" or "average investor" who determines equilibrium asset market values in the capital market).
</t>
        </r>
      </text>
    </comment>
    <comment ref="E8" authorId="0" shapeId="0">
      <text>
        <r>
          <rPr>
            <b/>
            <sz val="9"/>
            <color indexed="81"/>
            <rFont val="Tahoma"/>
            <family val="2"/>
          </rPr>
          <t>dgeltner:</t>
        </r>
        <r>
          <rPr>
            <sz val="9"/>
            <color indexed="81"/>
            <rFont val="Tahoma"/>
            <family val="2"/>
          </rPr>
          <t xml:space="preserve">
The Solver will place its output in the white cells in this range here in row 8.</t>
        </r>
      </text>
    </comment>
  </commentList>
</comments>
</file>

<file path=xl/comments6.xml><?xml version="1.0" encoding="utf-8"?>
<comments xmlns="http://schemas.openxmlformats.org/spreadsheetml/2006/main">
  <authors>
    <author>dgeltner</author>
  </authors>
  <commentList>
    <comment ref="A1" authorId="0" shapeId="0">
      <text>
        <r>
          <rPr>
            <b/>
            <sz val="9"/>
            <color indexed="81"/>
            <rFont val="Tahoma"/>
            <family val="2"/>
          </rPr>
          <t>dgeltner:</t>
        </r>
        <r>
          <rPr>
            <sz val="9"/>
            <color indexed="81"/>
            <rFont val="Tahoma"/>
            <family val="2"/>
          </rPr>
          <t xml:space="preserve">
These additional worksheets off to the right here are a second set of sheets for performaing the portfolio optimization exercise. You can use them to do a second model. Here they are initnially filled in with the results of the model that was used for the 3rd Edition of the textbook, to compute Exhibit 21-10b on p.534. </t>
        </r>
      </text>
    </comment>
  </commentList>
</comments>
</file>

<file path=xl/sharedStrings.xml><?xml version="1.0" encoding="utf-8"?>
<sst xmlns="http://schemas.openxmlformats.org/spreadsheetml/2006/main" count="162" uniqueCount="96">
  <si>
    <t>This workbook is meant strictly for educational use. No liability is assumed for the content or usage of this educational tool.</t>
  </si>
  <si>
    <t>The worksheets contained herein present templates for applying portfolio theory to optimize portfolio allocations.</t>
  </si>
  <si>
    <t>The authors aknowledge Konstantinos Kalligeros for preparation of this workbook.</t>
  </si>
  <si>
    <t>READ ME FIRST!</t>
  </si>
  <si>
    <t>DATA &amp; STATS</t>
  </si>
  <si>
    <t>Copy and paste into the spreadsheet the periodic returns, obtained from ENCORR or other database.</t>
  </si>
  <si>
    <t>Use the white cells to enter names for them. Even if you have fewer than 14 assets, enter dummy names for all of them. The spreadsheet is fancy and deletes the entries of assets that</t>
  </si>
  <si>
    <t>don't exist, but I haven't tested to see how the OPTIMIZER and CAPM work without all 14 assets.</t>
  </si>
  <si>
    <t>Corrections</t>
  </si>
  <si>
    <t>Use this spreadsheet to correct the historical statistics with forward-looking expectations for the returns, volatilities and correlations.</t>
  </si>
  <si>
    <t>The values you enter in the white cells will be ADDED algebraically to the historical data. Remember that both volatilities and returns are</t>
  </si>
  <si>
    <t>expressed per time period used in the raw data (previous worksheet). That is, don't add annual return corrections to monthly return data, or you'll get silly results!</t>
  </si>
  <si>
    <t>This is where you also get rid of the dummy securities, by ensuring that they don't enter you portfolio choice. How? By assigning very low (even negative) returns to them</t>
  </si>
  <si>
    <t>and very high volatility and correlation with the other assets.</t>
  </si>
  <si>
    <t>The cells with white font on chaded background generate the correlation and covariance matrices (by adding the triangular matrices to their transposes). Mechanics…</t>
  </si>
  <si>
    <t>OPTIMIZER(all risky)</t>
  </si>
  <si>
    <t>The expected return (weighted average) return of the portfolio is equal to your expected return (one at a time).</t>
  </si>
  <si>
    <t>The cells with white font on shaded background compute the variance for each portfolio, and are used for moving data around the spreadsheet. Don't worry about them!</t>
  </si>
  <si>
    <t>OPTIMIZER (riskless)</t>
  </si>
  <si>
    <t xml:space="preserve">You also get results about how much of MKT and how much of the riskless asset you should use to get that target return. For example, 60% MKT and 40% riskless, and, say </t>
  </si>
  <si>
    <t xml:space="preserve">23% S&amp;P500 means that you should be investing 0.60 x 0.23 of your money into S&amp;P500. </t>
  </si>
  <si>
    <t>CHART_Er_VOL</t>
  </si>
  <si>
    <t>CHART_portfolio comp</t>
  </si>
  <si>
    <t>HISTORICAL DATA AND STATISTICS</t>
  </si>
  <si>
    <t>RETURNS</t>
  </si>
  <si>
    <t>VOLATILITY (per time increment of data)</t>
  </si>
  <si>
    <t>CORRELATION MATRIX</t>
  </si>
  <si>
    <t>HISTORICAL RETURNS</t>
  </si>
  <si>
    <t>ASSET  DATE</t>
  </si>
  <si>
    <t>Stocks</t>
  </si>
  <si>
    <t>Bonds</t>
  </si>
  <si>
    <t>Real Estate</t>
  </si>
  <si>
    <t>Forward-looking corrections</t>
  </si>
  <si>
    <t>RETURNS CORRECTIONS -- additive</t>
  </si>
  <si>
    <t>VOLATILITY CORRECTIONS -- additive</t>
  </si>
  <si>
    <t>CORRELATION MATRIX corrections</t>
  </si>
  <si>
    <t>FINAL DATA &amp; CALCULATIONS</t>
  </si>
  <si>
    <t xml:space="preserve">CORRECTED RETURNS </t>
  </si>
  <si>
    <t>CORRECTED VOLATILITIES</t>
  </si>
  <si>
    <t>CORRECTED CORRELATIONS</t>
  </si>
  <si>
    <t>FINAL COVARIANCE MATRIX</t>
  </si>
  <si>
    <t>StD</t>
  </si>
  <si>
    <t>PORTFOLIO OPTIMIZER (minimize variance)</t>
  </si>
  <si>
    <t>MEAN-VARIANCE ANALYSIS</t>
  </si>
  <si>
    <t>Rf =</t>
  </si>
  <si>
    <t>SHARPE</t>
  </si>
  <si>
    <t>CALCULATIONS</t>
  </si>
  <si>
    <t>ASSET EXP RETURNS</t>
  </si>
  <si>
    <t>WEIGHTED PAIRWISE COVARIANCE MATRIX</t>
  </si>
  <si>
    <t>TTL PORTF</t>
  </si>
  <si>
    <t>PORTF MEAN</t>
  </si>
  <si>
    <t>PORTFOLIO WEIGHTS</t>
  </si>
  <si>
    <t>TARGET RETURN</t>
  </si>
  <si>
    <t>PORTFOLIO VARIANCE</t>
  </si>
  <si>
    <t>PORTFOLIO STD</t>
  </si>
  <si>
    <t>Portfolio Optimizer with Riskless Asset (Sharpe-Maximum)</t>
  </si>
  <si>
    <t>MAX SHARPE RATIO PORTFOLIO</t>
  </si>
  <si>
    <t>E[r] =</t>
  </si>
  <si>
    <t>IMPLIES</t>
  </si>
  <si>
    <t xml:space="preserve">IN MKT PORT AND </t>
  </si>
  <si>
    <t>IN RISKLESS ASSET, WITH STD =</t>
  </si>
  <si>
    <t>Rm</t>
  </si>
  <si>
    <t>Sharpe</t>
  </si>
  <si>
    <t>Wealth Shares:</t>
  </si>
  <si>
    <t>From INHIST2 (RSP)</t>
  </si>
  <si>
    <t>From INVHIST2 (RLGI)</t>
  </si>
  <si>
    <t>From INVHIST2 (RRE)</t>
  </si>
  <si>
    <t>SP500</t>
  </si>
  <si>
    <t>SmallStks</t>
  </si>
  <si>
    <t>REITs</t>
  </si>
  <si>
    <t>Priv Real  Est</t>
  </si>
  <si>
    <r>
      <t>E[</t>
    </r>
    <r>
      <rPr>
        <b/>
        <i/>
        <sz val="8"/>
        <rFont val="Arial"/>
        <family val="2"/>
      </rPr>
      <t>r</t>
    </r>
    <r>
      <rPr>
        <b/>
        <sz val="8"/>
        <rFont val="Arial"/>
        <family val="2"/>
      </rPr>
      <t>]</t>
    </r>
  </si>
  <si>
    <t>There are no macros in this version.</t>
  </si>
  <si>
    <t xml:space="preserve">In the E[r] column, enter the expected returns for which you want the frontier to be drawn. In the portfolio weights area, you may initially enter some arbitrary weights for the </t>
  </si>
  <si>
    <t>optimizer to start with. I enter an equally weighted porftolio everywhere (or sometimes zeros everywhere works better). From an optimization perspective, this is not the most efficient starting vector, but it works!</t>
  </si>
  <si>
    <t>Run the Solver five times, each time with a different target return from the list of target returns in the white cell range B8:B12.</t>
  </si>
  <si>
    <t>Invoke the Excel Solver (in the "Data" menu - it's an add-in so you must have it installed, it's free). Run the Solver repeatedly five times to map out the efficient frontier on five points.</t>
  </si>
  <si>
    <t>After each Solver run, copy/paste its optimal weights solution from row 19 into the same columns in the row range 8:12 corresponding to to the target Er the Solver solution applies to (the one you just ran).</t>
  </si>
  <si>
    <t xml:space="preserve">Here we assume there is a riskless asset. Enter its return. Also, enter the target return you want to achieve. Then invoke the Solver. </t>
  </si>
  <si>
    <t xml:space="preserve">What the Solver does here is, for every E[r] you have entered, it changes the portfolio weights so that the variance (in cell E36) is minimized, and </t>
  </si>
  <si>
    <t>The sum of the weights is equal to 100%.</t>
  </si>
  <si>
    <t>Here the Solver is set to MAXimize the portfolio Sharpe Ratio (in cell D8) with no restrictions (other than the weights summing to 100%).</t>
  </si>
  <si>
    <t>"Rm" is the expected return of this Sharpe-maximizing porfolio (would be the presumed "market portfolio" in a CAPM world where everyone shares the expectations you entered), and "StD" is the volatility of this portfolio.</t>
  </si>
  <si>
    <t>Note that the target (expected) return values E[r] in range B8:B12 should be ordered from lowest (top, in B8) to highest (bottom, in B12).</t>
  </si>
  <si>
    <t>You may want to approximately equally-space these target return values to get a well-mapped efficient frontier.</t>
  </si>
  <si>
    <t>To find this you will have to iterate a bit, experiment with different E[r] values and observe the resulting optimal portf StD in cell C8.</t>
  </si>
  <si>
    <t xml:space="preserve">(You could start with the minimum expected return from among your non-dummy assets in row 17, and then work up from there.) </t>
  </si>
  <si>
    <t>The first (lowest, top) E[r] value in principle should correspond to the minimum possible variance portfolio.</t>
  </si>
  <si>
    <t>Worksheet tab:</t>
  </si>
  <si>
    <t>You will also have to copy/paste (values) the resulting PORTFOLIO STD in cell E37 into the StD cell in the C8:C12 range corresonding to the target return you just ran.</t>
  </si>
  <si>
    <t>This workbook is meant to accompany "Commercial Real Estate Analysis &amp; Investments", 3rd Edition, by D.Geltner &amp; N.Miller, © Thomson/South-Western College Publishing Co.</t>
  </si>
  <si>
    <t>Alternatively, if you dont' want to use historical data to govern your risk and return expectations inputs (i.e., you are working with user-specified ex ante mean and volatilities and correlations inputs), then if your prefer you can zero out the DATA &amp; STATS sheet and then go to the Corrections sheet and enter your risk and return expectations directly there. The optimization (Solver) takes its inputs from the Corrections sheet.</t>
  </si>
  <si>
    <t>If you are working with user-specified ex ante mean and volatilities and correlations inputs (not historical data), then zero out the DATA &amp; STATS sheet and go to the Corrections sheet and enter your risk and return expectations directly there. The optimization (Solver) takes its inputs from the Corrections sheet.</t>
  </si>
  <si>
    <t>Or (easier), you could invoke the Solver, only without the target return constraint.</t>
  </si>
  <si>
    <t>Efficient frontier chart and "CAPM" Security Market Line (segment), similar to Exhibit 21-11b (page 538).</t>
  </si>
  <si>
    <t>Area chart of efficient frontier portfolios allocation shares (like Exhibit 21-9, page 532). You may want to add or remove series, change the axis range, titles, legends, and labels in this chart, to reflect your exercise.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</si>
</sst>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0.0000"/>
    <numFmt numFmtId="165" formatCode="0.000"/>
    <numFmt numFmtId="166" formatCode="_(* #,##0.0000_);_(* \(#,##0.0000\);_(* &quot;-&quot;????_);_(@_)"/>
    <numFmt numFmtId="167" formatCode="0.0%"/>
    <numFmt numFmtId="168" formatCode="0.000%"/>
    <numFmt numFmtId="169" formatCode="0.00000"/>
    <numFmt numFmtId="170" formatCode="0.000000"/>
    <numFmt numFmtId="171" formatCode="0.000000%"/>
  </numFmts>
  <fonts count="21">
    <font>
      <sz val="10"/>
      <name val="Arial"/>
    </font>
    <font>
      <sz val="10"/>
      <name val="Arial"/>
      <family val="2"/>
    </font>
    <font>
      <sz val="10"/>
      <name val="Arial Narrow"/>
      <family val="2"/>
    </font>
    <font>
      <sz val="10"/>
      <name val="Arial MT"/>
    </font>
    <font>
      <sz val="8"/>
      <name val="Arial MT"/>
    </font>
    <font>
      <sz val="8"/>
      <name val="Arial Narrow"/>
      <family val="2"/>
    </font>
    <font>
      <b/>
      <sz val="10"/>
      <name val="Arial"/>
      <family val="2"/>
    </font>
    <font>
      <sz val="8"/>
      <name val="Arial"/>
      <family val="2"/>
    </font>
    <font>
      <sz val="10"/>
      <name val="Arial"/>
      <family val="2"/>
    </font>
    <font>
      <b/>
      <sz val="22"/>
      <name val="Arial"/>
      <family val="2"/>
    </font>
    <font>
      <b/>
      <sz val="8"/>
      <name val="Arial"/>
      <family val="2"/>
    </font>
    <font>
      <sz val="8"/>
      <color indexed="52"/>
      <name val="Arial"/>
      <family val="2"/>
    </font>
    <font>
      <b/>
      <sz val="16"/>
      <color indexed="52"/>
      <name val="Arial"/>
      <family val="2"/>
    </font>
    <font>
      <b/>
      <sz val="12"/>
      <color indexed="9"/>
      <name val="Arial"/>
      <family val="2"/>
    </font>
    <font>
      <sz val="8"/>
      <color indexed="22"/>
      <name val="Arial"/>
      <family val="2"/>
    </font>
    <font>
      <sz val="8"/>
      <color indexed="9"/>
      <name val="Arial"/>
      <family val="2"/>
    </font>
    <font>
      <b/>
      <sz val="8"/>
      <color indexed="9"/>
      <name val="Arial"/>
      <family val="2"/>
    </font>
    <font>
      <b/>
      <i/>
      <sz val="8"/>
      <name val="Arial"/>
      <family val="2"/>
    </font>
    <font>
      <sz val="9"/>
      <color indexed="81"/>
      <name val="Tahoma"/>
      <family val="2"/>
    </font>
    <font>
      <b/>
      <sz val="9"/>
      <color indexed="81"/>
      <name val="Tahoma"/>
      <family val="2"/>
    </font>
    <font>
      <sz val="8"/>
      <color rgb="FFFF0000"/>
      <name val="Arial"/>
      <family val="2"/>
    </font>
  </fonts>
  <fills count="5">
    <fill>
      <patternFill patternType="none"/>
    </fill>
    <fill>
      <patternFill patternType="gray125"/>
    </fill>
    <fill>
      <patternFill patternType="solid">
        <fgColor indexed="9"/>
      </patternFill>
    </fill>
    <fill>
      <patternFill patternType="solid">
        <fgColor indexed="23"/>
        <bgColor indexed="64"/>
      </patternFill>
    </fill>
    <fill>
      <patternFill patternType="solid">
        <fgColor indexed="22"/>
        <bgColor indexed="64"/>
      </patternFill>
    </fill>
  </fills>
  <borders count="2">
    <border>
      <left/>
      <right/>
      <top/>
      <bottom/>
      <diagonal/>
    </border>
    <border>
      <left/>
      <right/>
      <top/>
      <bottom style="thin">
        <color indexed="64"/>
      </bottom>
      <diagonal/>
    </border>
  </borders>
  <cellStyleXfs count="4">
    <xf numFmtId="0" fontId="0" fillId="0" borderId="0"/>
    <xf numFmtId="0" fontId="2" fillId="0" borderId="0"/>
    <xf numFmtId="0" fontId="3" fillId="2" borderId="0"/>
    <xf numFmtId="9" fontId="1" fillId="0" borderId="0" applyFont="0" applyFill="0" applyBorder="0" applyAlignment="0" applyProtection="0"/>
  </cellStyleXfs>
  <cellXfs count="75">
    <xf numFmtId="0" fontId="0" fillId="0" borderId="0" xfId="0"/>
    <xf numFmtId="0" fontId="3" fillId="2" borderId="0" xfId="2" applyNumberFormat="1"/>
    <xf numFmtId="0" fontId="3" fillId="2" borderId="0" xfId="2" applyNumberFormat="1" applyFont="1"/>
    <xf numFmtId="0" fontId="6" fillId="0" borderId="0" xfId="1" applyFont="1"/>
    <xf numFmtId="0" fontId="7" fillId="0" borderId="0" xfId="1" applyFont="1"/>
    <xf numFmtId="0" fontId="8" fillId="0" borderId="0" xfId="1" applyFont="1"/>
    <xf numFmtId="0" fontId="9" fillId="0" borderId="0" xfId="1" applyFont="1" applyAlignment="1">
      <alignment horizontal="center"/>
    </xf>
    <xf numFmtId="0" fontId="10" fillId="0" borderId="0" xfId="1" applyFont="1" applyAlignment="1">
      <alignment horizontal="center"/>
    </xf>
    <xf numFmtId="0" fontId="10" fillId="0" borderId="0" xfId="1" applyFont="1"/>
    <xf numFmtId="0" fontId="11" fillId="0" borderId="0" xfId="1" applyFont="1"/>
    <xf numFmtId="0" fontId="12" fillId="0" borderId="0" xfId="1" applyFont="1"/>
    <xf numFmtId="0" fontId="13" fillId="3" borderId="0" xfId="1" applyFont="1" applyFill="1"/>
    <xf numFmtId="0" fontId="7" fillId="3" borderId="0" xfId="1" applyFont="1" applyFill="1" applyAlignment="1">
      <alignment horizontal="right"/>
    </xf>
    <xf numFmtId="0" fontId="7" fillId="4" borderId="0" xfId="1" applyFont="1" applyFill="1"/>
    <xf numFmtId="0" fontId="10" fillId="4" borderId="0" xfId="1" applyFont="1" applyFill="1"/>
    <xf numFmtId="0" fontId="7" fillId="4" borderId="0" xfId="1" applyFont="1" applyFill="1" applyBorder="1" applyAlignment="1">
      <alignment horizontal="right"/>
    </xf>
    <xf numFmtId="0" fontId="7" fillId="4" borderId="1" xfId="1" applyFont="1" applyFill="1" applyBorder="1" applyAlignment="1">
      <alignment horizontal="right" wrapText="1"/>
    </xf>
    <xf numFmtId="165" fontId="7" fillId="4" borderId="0" xfId="1" applyNumberFormat="1" applyFont="1" applyFill="1" applyAlignment="1">
      <alignment horizontal="right"/>
    </xf>
    <xf numFmtId="0" fontId="7" fillId="4" borderId="0" xfId="1" applyFont="1" applyFill="1" applyAlignment="1">
      <alignment horizontal="right"/>
    </xf>
    <xf numFmtId="164" fontId="7" fillId="4" borderId="0" xfId="1" applyNumberFormat="1" applyFont="1" applyFill="1" applyAlignment="1">
      <alignment horizontal="right"/>
    </xf>
    <xf numFmtId="10" fontId="7" fillId="4" borderId="0" xfId="1" applyNumberFormat="1" applyFont="1" applyFill="1" applyAlignment="1">
      <alignment horizontal="right"/>
    </xf>
    <xf numFmtId="0" fontId="7" fillId="4" borderId="0" xfId="1" applyFont="1" applyFill="1" applyAlignment="1">
      <alignment horizontal="right" wrapText="1"/>
    </xf>
    <xf numFmtId="0" fontId="7" fillId="0" borderId="0" xfId="1" applyFont="1" applyFill="1" applyAlignment="1">
      <alignment horizontal="right" wrapText="1"/>
    </xf>
    <xf numFmtId="0" fontId="7" fillId="4" borderId="0" xfId="1" applyFont="1" applyFill="1" applyAlignment="1"/>
    <xf numFmtId="1" fontId="7" fillId="4" borderId="0" xfId="1" applyNumberFormat="1" applyFont="1" applyFill="1"/>
    <xf numFmtId="10" fontId="7" fillId="4" borderId="0" xfId="3" applyNumberFormat="1" applyFont="1" applyFill="1" applyAlignment="1">
      <alignment horizontal="right"/>
    </xf>
    <xf numFmtId="9" fontId="7" fillId="4" borderId="0" xfId="3" applyFont="1" applyFill="1" applyAlignment="1">
      <alignment horizontal="right"/>
    </xf>
    <xf numFmtId="17" fontId="7" fillId="4" borderId="0" xfId="1" applyNumberFormat="1" applyFont="1" applyFill="1"/>
    <xf numFmtId="0" fontId="7" fillId="4" borderId="0" xfId="1" applyFont="1" applyFill="1" applyAlignment="1">
      <alignment wrapText="1"/>
    </xf>
    <xf numFmtId="9" fontId="7" fillId="0" borderId="0" xfId="3" applyNumberFormat="1" applyFont="1" applyFill="1" applyAlignment="1">
      <alignment horizontal="right"/>
    </xf>
    <xf numFmtId="9" fontId="7" fillId="0" borderId="0" xfId="3" applyFont="1" applyFill="1" applyAlignment="1">
      <alignment horizontal="right"/>
    </xf>
    <xf numFmtId="166" fontId="7" fillId="4" borderId="0" xfId="1" applyNumberFormat="1" applyFont="1" applyFill="1" applyAlignment="1">
      <alignment horizontal="right"/>
    </xf>
    <xf numFmtId="17" fontId="10" fillId="4" borderId="0" xfId="1" applyNumberFormat="1" applyFont="1" applyFill="1" applyAlignment="1">
      <alignment horizontal="left"/>
    </xf>
    <xf numFmtId="0" fontId="14" fillId="4" borderId="0" xfId="1" applyFont="1" applyFill="1"/>
    <xf numFmtId="165" fontId="7" fillId="4" borderId="0" xfId="3" applyNumberFormat="1" applyFont="1" applyFill="1" applyAlignment="1">
      <alignment horizontal="right"/>
    </xf>
    <xf numFmtId="17" fontId="14" fillId="4" borderId="0" xfId="1" applyNumberFormat="1" applyFont="1" applyFill="1"/>
    <xf numFmtId="0" fontId="15" fillId="4" borderId="0" xfId="1" applyFont="1" applyFill="1" applyAlignment="1">
      <alignment horizontal="right"/>
    </xf>
    <xf numFmtId="0" fontId="15" fillId="4" borderId="0" xfId="1" applyNumberFormat="1" applyFont="1" applyFill="1"/>
    <xf numFmtId="0" fontId="16" fillId="4" borderId="0" xfId="1" applyFont="1" applyFill="1" applyAlignment="1">
      <alignment horizontal="right"/>
    </xf>
    <xf numFmtId="0" fontId="16" fillId="4" borderId="0" xfId="1" applyNumberFormat="1" applyFont="1" applyFill="1"/>
    <xf numFmtId="43" fontId="15" fillId="4" borderId="0" xfId="1" applyNumberFormat="1" applyFont="1" applyFill="1" applyAlignment="1">
      <alignment horizontal="right"/>
    </xf>
    <xf numFmtId="0" fontId="14" fillId="4" borderId="0" xfId="1" applyFont="1" applyFill="1" applyAlignment="1">
      <alignment horizontal="right"/>
    </xf>
    <xf numFmtId="0" fontId="13" fillId="3" borderId="0" xfId="1" applyFont="1" applyFill="1" applyAlignment="1">
      <alignment vertical="center"/>
    </xf>
    <xf numFmtId="0" fontId="10" fillId="4" borderId="0" xfId="1" applyFont="1" applyFill="1" applyAlignment="1">
      <alignment horizontal="right"/>
    </xf>
    <xf numFmtId="10" fontId="10" fillId="4" borderId="0" xfId="1" applyNumberFormat="1" applyFont="1" applyFill="1"/>
    <xf numFmtId="9" fontId="10" fillId="4" borderId="0" xfId="3" applyFont="1" applyFill="1"/>
    <xf numFmtId="0" fontId="10" fillId="4" borderId="0" xfId="1" applyFont="1" applyFill="1" applyAlignment="1">
      <alignment horizontal="center" wrapText="1"/>
    </xf>
    <xf numFmtId="167" fontId="7" fillId="0" borderId="0" xfId="1" applyNumberFormat="1" applyFont="1" applyFill="1"/>
    <xf numFmtId="10" fontId="7" fillId="4" borderId="0" xfId="1" applyNumberFormat="1" applyFont="1" applyFill="1"/>
    <xf numFmtId="169" fontId="7" fillId="4" borderId="0" xfId="1" applyNumberFormat="1" applyFont="1" applyFill="1"/>
    <xf numFmtId="9" fontId="7" fillId="4" borderId="0" xfId="1" applyNumberFormat="1" applyFont="1" applyFill="1"/>
    <xf numFmtId="167" fontId="7" fillId="0" borderId="0" xfId="1" applyNumberFormat="1" applyFont="1" applyAlignment="1">
      <alignment horizontal="center"/>
    </xf>
    <xf numFmtId="168" fontId="7" fillId="4" borderId="0" xfId="3" applyNumberFormat="1" applyFont="1" applyFill="1"/>
    <xf numFmtId="0" fontId="15" fillId="4" borderId="0" xfId="1" applyNumberFormat="1" applyFont="1" applyFill="1" applyAlignment="1">
      <alignment horizontal="right"/>
    </xf>
    <xf numFmtId="10" fontId="15" fillId="4" borderId="0" xfId="1" applyNumberFormat="1" applyFont="1" applyFill="1" applyAlignment="1">
      <alignment horizontal="right"/>
    </xf>
    <xf numFmtId="0" fontId="16" fillId="4" borderId="0" xfId="1" applyFont="1" applyFill="1" applyAlignment="1">
      <alignment horizontal="right" wrapText="1"/>
    </xf>
    <xf numFmtId="9" fontId="16" fillId="4" borderId="0" xfId="3" applyNumberFormat="1" applyFont="1" applyFill="1" applyAlignment="1">
      <alignment horizontal="right"/>
    </xf>
    <xf numFmtId="9" fontId="15" fillId="4" borderId="0" xfId="1" applyNumberFormat="1" applyFont="1" applyFill="1"/>
    <xf numFmtId="168" fontId="15" fillId="4" borderId="0" xfId="3" applyNumberFormat="1" applyFont="1" applyFill="1"/>
    <xf numFmtId="9" fontId="15" fillId="4" borderId="0" xfId="3" applyNumberFormat="1" applyFont="1" applyFill="1"/>
    <xf numFmtId="170" fontId="15" fillId="4" borderId="0" xfId="1" applyNumberFormat="1" applyFont="1" applyFill="1"/>
    <xf numFmtId="10" fontId="16" fillId="4" borderId="0" xfId="3" applyNumberFormat="1" applyFont="1" applyFill="1" applyAlignment="1">
      <alignment horizontal="right"/>
    </xf>
    <xf numFmtId="9" fontId="10" fillId="0" borderId="0" xfId="3" applyFont="1" applyFill="1"/>
    <xf numFmtId="9" fontId="7" fillId="4" borderId="0" xfId="3" applyFont="1" applyFill="1" applyBorder="1" applyAlignment="1">
      <alignment horizontal="right"/>
    </xf>
    <xf numFmtId="0" fontId="7" fillId="4" borderId="0" xfId="1" applyFont="1" applyFill="1" applyBorder="1" applyAlignment="1">
      <alignment horizontal="left"/>
    </xf>
    <xf numFmtId="9" fontId="7" fillId="4" borderId="0" xfId="1" applyNumberFormat="1" applyFont="1" applyFill="1" applyBorder="1" applyAlignment="1">
      <alignment horizontal="right"/>
    </xf>
    <xf numFmtId="167" fontId="7" fillId="4" borderId="0" xfId="1" applyNumberFormat="1" applyFont="1" applyFill="1" applyBorder="1" applyAlignment="1">
      <alignment horizontal="right"/>
    </xf>
    <xf numFmtId="167" fontId="7" fillId="4" borderId="0" xfId="1" applyNumberFormat="1" applyFont="1" applyFill="1"/>
    <xf numFmtId="2" fontId="7" fillId="4" borderId="0" xfId="1" applyNumberFormat="1" applyFont="1" applyFill="1"/>
    <xf numFmtId="171" fontId="7" fillId="4" borderId="0" xfId="1" applyNumberFormat="1" applyFont="1" applyFill="1"/>
    <xf numFmtId="0" fontId="20" fillId="4" borderId="0" xfId="1" applyNumberFormat="1" applyFont="1" applyFill="1"/>
    <xf numFmtId="0" fontId="20" fillId="4" borderId="0" xfId="1" applyNumberFormat="1" applyFont="1" applyFill="1" applyAlignment="1">
      <alignment horizontal="right"/>
    </xf>
    <xf numFmtId="9" fontId="20" fillId="4" borderId="0" xfId="1" applyNumberFormat="1" applyFont="1" applyFill="1" applyAlignment="1">
      <alignment horizontal="right"/>
    </xf>
    <xf numFmtId="0" fontId="20" fillId="4" borderId="0" xfId="1" applyFont="1" applyFill="1" applyAlignment="1">
      <alignment horizontal="right"/>
    </xf>
    <xf numFmtId="0" fontId="20" fillId="4" borderId="0" xfId="1" applyFont="1" applyFill="1"/>
  </cellXfs>
  <cellStyles count="4">
    <cellStyle name="Normal" xfId="0" builtinId="0"/>
    <cellStyle name="Normal_Geltner-Miller Ch21 Portf Optimizr Templates" xfId="1"/>
    <cellStyle name="Normal_Geltner-Miller Chapter 7 Data &amp; Exhibits" xfId="2"/>
    <cellStyle name="Percent" xfId="3" builtinId="5"/>
  </cellStyles>
  <dxfs count="16">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2.xml"/><Relationship Id="rId13" Type="http://schemas.openxmlformats.org/officeDocument/2006/relationships/chartsheet" Target="chartsheets/sheet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1.xml"/><Relationship Id="rId12" Type="http://schemas.openxmlformats.org/officeDocument/2006/relationships/worksheet" Target="worksheets/sheet10.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9.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8.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chartsheet" Target="chart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Narrow"/>
                <a:ea typeface="Arial Narrow"/>
                <a:cs typeface="Arial Narrow"/>
              </a:defRPr>
            </a:pPr>
            <a:r>
              <a:rPr lang="en-US"/>
              <a:t>MEAN-VARIANCE SPACE</a:t>
            </a:r>
          </a:p>
        </c:rich>
      </c:tx>
      <c:layout>
        <c:manualLayout>
          <c:xMode val="edge"/>
          <c:yMode val="edge"/>
          <c:x val="0.40954495005549391"/>
          <c:y val="1.9575856443719442E-2"/>
        </c:manualLayout>
      </c:layout>
      <c:overlay val="0"/>
      <c:spPr>
        <a:noFill/>
        <a:ln w="25400">
          <a:noFill/>
        </a:ln>
      </c:spPr>
    </c:title>
    <c:autoTitleDeleted val="0"/>
    <c:plotArea>
      <c:layout>
        <c:manualLayout>
          <c:layoutTarget val="inner"/>
          <c:xMode val="edge"/>
          <c:yMode val="edge"/>
          <c:x val="7.7691453940066726E-2"/>
          <c:y val="0.12234910277324643"/>
          <c:w val="0.88790233074361757"/>
          <c:h val="0.76998368678629692"/>
        </c:manualLayout>
      </c:layout>
      <c:scatterChart>
        <c:scatterStyle val="lineMarker"/>
        <c:varyColors val="0"/>
        <c:ser>
          <c:idx val="1"/>
          <c:order val="0"/>
          <c:tx>
            <c:v>FWD-LOOKING</c:v>
          </c:tx>
          <c:spPr>
            <a:ln w="28575">
              <a:noFill/>
            </a:ln>
          </c:spPr>
          <c:marker>
            <c:symbol val="square"/>
            <c:size val="7"/>
            <c:spPr>
              <a:noFill/>
              <a:ln>
                <a:solidFill>
                  <a:srgbClr val="FF0000"/>
                </a:solidFill>
                <a:prstDash val="solid"/>
              </a:ln>
            </c:spPr>
          </c:marker>
          <c:xVal>
            <c:numRef>
              <c:f>Corrections!$B$34:$O$34</c:f>
              <c:numCache>
                <c:formatCode>0.00%</c:formatCode>
                <c:ptCount val="14"/>
                <c:pt idx="0">
                  <c:v>0.15</c:v>
                </c:pt>
                <c:pt idx="1">
                  <c:v>0.08</c:v>
                </c:pt>
                <c:pt idx="2">
                  <c:v>0.1</c:v>
                </c:pt>
                <c:pt idx="3">
                  <c:v>0</c:v>
                </c:pt>
                <c:pt idx="4">
                  <c:v>0</c:v>
                </c:pt>
                <c:pt idx="5">
                  <c:v>1</c:v>
                </c:pt>
                <c:pt idx="6">
                  <c:v>1</c:v>
                </c:pt>
                <c:pt idx="7">
                  <c:v>1</c:v>
                </c:pt>
                <c:pt idx="8">
                  <c:v>1</c:v>
                </c:pt>
                <c:pt idx="9">
                  <c:v>1</c:v>
                </c:pt>
                <c:pt idx="10">
                  <c:v>1</c:v>
                </c:pt>
                <c:pt idx="11">
                  <c:v>1</c:v>
                </c:pt>
                <c:pt idx="12">
                  <c:v>1</c:v>
                </c:pt>
                <c:pt idx="13">
                  <c:v>1</c:v>
                </c:pt>
              </c:numCache>
            </c:numRef>
          </c:xVal>
          <c:yVal>
            <c:numRef>
              <c:f>Corrections!$B$31:$O$31</c:f>
              <c:numCache>
                <c:formatCode>0.00%</c:formatCode>
                <c:ptCount val="14"/>
                <c:pt idx="0">
                  <c:v>0.1</c:v>
                </c:pt>
                <c:pt idx="1">
                  <c:v>0.06</c:v>
                </c:pt>
                <c:pt idx="2">
                  <c:v>7.0000000000000007E-2</c:v>
                </c:pt>
                <c:pt idx="3">
                  <c:v>-1</c:v>
                </c:pt>
                <c:pt idx="4">
                  <c:v>-1</c:v>
                </c:pt>
                <c:pt idx="5">
                  <c:v>-1</c:v>
                </c:pt>
                <c:pt idx="6">
                  <c:v>-1</c:v>
                </c:pt>
                <c:pt idx="7">
                  <c:v>-1</c:v>
                </c:pt>
                <c:pt idx="8">
                  <c:v>-1</c:v>
                </c:pt>
                <c:pt idx="9">
                  <c:v>-1</c:v>
                </c:pt>
                <c:pt idx="10">
                  <c:v>-1</c:v>
                </c:pt>
                <c:pt idx="11">
                  <c:v>-1</c:v>
                </c:pt>
                <c:pt idx="12">
                  <c:v>-1</c:v>
                </c:pt>
                <c:pt idx="13">
                  <c:v>-1</c:v>
                </c:pt>
              </c:numCache>
            </c:numRef>
          </c:yVal>
          <c:smooth val="0"/>
          <c:extLst>
            <c:ext xmlns:c16="http://schemas.microsoft.com/office/drawing/2014/chart" uri="{C3380CC4-5D6E-409C-BE32-E72D297353CC}">
              <c16:uniqueId val="{00000000-7281-40EE-B03D-55C04435A9F4}"/>
            </c:ext>
          </c:extLst>
        </c:ser>
        <c:ser>
          <c:idx val="2"/>
          <c:order val="1"/>
          <c:tx>
            <c:v>MEAN-VAR FRONTIER</c:v>
          </c:tx>
          <c:spPr>
            <a:ln w="12700">
              <a:solidFill>
                <a:srgbClr val="333333"/>
              </a:solidFill>
              <a:prstDash val="solid"/>
            </a:ln>
          </c:spPr>
          <c:marker>
            <c:symbol val="triangle"/>
            <c:size val="6"/>
            <c:spPr>
              <a:solidFill>
                <a:srgbClr val="FFFF00"/>
              </a:solidFill>
              <a:ln>
                <a:solidFill>
                  <a:srgbClr val="333333"/>
                </a:solidFill>
                <a:prstDash val="solid"/>
              </a:ln>
            </c:spPr>
          </c:marker>
          <c:xVal>
            <c:numRef>
              <c:f>'OPTIMIZER(all risky)'!$C$8:$C$12</c:f>
              <c:numCache>
                <c:formatCode>0.00%</c:formatCode>
                <c:ptCount val="5"/>
                <c:pt idx="0">
                  <c:v>6.6260164862241233E-2</c:v>
                </c:pt>
                <c:pt idx="1">
                  <c:v>6.8890780823858994E-2</c:v>
                </c:pt>
                <c:pt idx="2">
                  <c:v>8.6031561329682676E-2</c:v>
                </c:pt>
                <c:pt idx="3">
                  <c:v>0.11303883243145287</c:v>
                </c:pt>
                <c:pt idx="4">
                  <c:v>0.15</c:v>
                </c:pt>
              </c:numCache>
            </c:numRef>
          </c:xVal>
          <c:yVal>
            <c:numRef>
              <c:f>'OPTIMIZER(all risky)'!$B$8:$B$12</c:f>
              <c:numCache>
                <c:formatCode>0.0%</c:formatCode>
                <c:ptCount val="5"/>
                <c:pt idx="0">
                  <c:v>0.06</c:v>
                </c:pt>
                <c:pt idx="1">
                  <c:v>7.0000000000000007E-2</c:v>
                </c:pt>
                <c:pt idx="2">
                  <c:v>0.08</c:v>
                </c:pt>
                <c:pt idx="3">
                  <c:v>0.09</c:v>
                </c:pt>
                <c:pt idx="4">
                  <c:v>0.1</c:v>
                </c:pt>
              </c:numCache>
            </c:numRef>
          </c:yVal>
          <c:smooth val="1"/>
          <c:extLst>
            <c:ext xmlns:c16="http://schemas.microsoft.com/office/drawing/2014/chart" uri="{C3380CC4-5D6E-409C-BE32-E72D297353CC}">
              <c16:uniqueId val="{00000001-7281-40EE-B03D-55C04435A9F4}"/>
            </c:ext>
          </c:extLst>
        </c:ser>
        <c:ser>
          <c:idx val="3"/>
          <c:order val="2"/>
          <c:tx>
            <c:v>MKT PORTF (assuming CAPM)</c:v>
          </c:tx>
          <c:spPr>
            <a:ln w="28575">
              <a:noFill/>
            </a:ln>
          </c:spPr>
          <c:marker>
            <c:symbol val="circle"/>
            <c:size val="10"/>
            <c:spPr>
              <a:solidFill>
                <a:srgbClr val="FF6600"/>
              </a:solidFill>
              <a:ln>
                <a:solidFill>
                  <a:srgbClr val="FF9900"/>
                </a:solidFill>
                <a:prstDash val="solid"/>
              </a:ln>
            </c:spPr>
          </c:marker>
          <c:xVal>
            <c:numRef>
              <c:f>'OPTIMIZER(riskless)'!$C$8</c:f>
              <c:numCache>
                <c:formatCode>0.00%</c:formatCode>
                <c:ptCount val="1"/>
                <c:pt idx="0">
                  <c:v>7.486475911505712E-2</c:v>
                </c:pt>
              </c:numCache>
            </c:numRef>
          </c:xVal>
          <c:yVal>
            <c:numRef>
              <c:f>'OPTIMIZER(riskless)'!$B$8</c:f>
              <c:numCache>
                <c:formatCode>0.0%</c:formatCode>
                <c:ptCount val="1"/>
                <c:pt idx="0">
                  <c:v>7.449766086632581E-2</c:v>
                </c:pt>
              </c:numCache>
            </c:numRef>
          </c:yVal>
          <c:smooth val="0"/>
          <c:extLst>
            <c:ext xmlns:c16="http://schemas.microsoft.com/office/drawing/2014/chart" uri="{C3380CC4-5D6E-409C-BE32-E72D297353CC}">
              <c16:uniqueId val="{00000002-7281-40EE-B03D-55C04435A9F4}"/>
            </c:ext>
          </c:extLst>
        </c:ser>
        <c:ser>
          <c:idx val="4"/>
          <c:order val="3"/>
          <c:tx>
            <c:v>SML (assuming CAPM)</c:v>
          </c:tx>
          <c:spPr>
            <a:ln w="12700">
              <a:solidFill>
                <a:srgbClr val="FF9900"/>
              </a:solidFill>
              <a:prstDash val="solid"/>
            </a:ln>
          </c:spPr>
          <c:marker>
            <c:symbol val="square"/>
            <c:size val="3"/>
            <c:spPr>
              <a:noFill/>
              <a:ln w="9525">
                <a:noFill/>
              </a:ln>
            </c:spPr>
          </c:marker>
          <c:xVal>
            <c:numRef>
              <c:f>('OPTIMIZER(riskless)'!$D$4,'OPTIMIZER(riskless)'!$C$8)</c:f>
              <c:numCache>
                <c:formatCode>0.00%</c:formatCode>
                <c:ptCount val="2"/>
                <c:pt idx="0" formatCode="General">
                  <c:v>0</c:v>
                </c:pt>
                <c:pt idx="1">
                  <c:v>7.486475911505712E-2</c:v>
                </c:pt>
              </c:numCache>
            </c:numRef>
          </c:xVal>
          <c:yVal>
            <c:numRef>
              <c:f>('OPTIMIZER(riskless)'!$C$4,'OPTIMIZER(riskless)'!$B$8)</c:f>
              <c:numCache>
                <c:formatCode>0.0%</c:formatCode>
                <c:ptCount val="2"/>
                <c:pt idx="0" formatCode="0%">
                  <c:v>0.03</c:v>
                </c:pt>
                <c:pt idx="1">
                  <c:v>7.449766086632581E-2</c:v>
                </c:pt>
              </c:numCache>
            </c:numRef>
          </c:yVal>
          <c:smooth val="0"/>
          <c:extLst>
            <c:ext xmlns:c16="http://schemas.microsoft.com/office/drawing/2014/chart" uri="{C3380CC4-5D6E-409C-BE32-E72D297353CC}">
              <c16:uniqueId val="{00000003-7281-40EE-B03D-55C04435A9F4}"/>
            </c:ext>
          </c:extLst>
        </c:ser>
        <c:ser>
          <c:idx val="5"/>
          <c:order val="4"/>
          <c:tx>
            <c:v>TARGET Er</c:v>
          </c:tx>
          <c:spPr>
            <a:ln w="28575">
              <a:noFill/>
            </a:ln>
          </c:spPr>
          <c:marker>
            <c:symbol val="x"/>
            <c:size val="5"/>
            <c:spPr>
              <a:solidFill>
                <a:srgbClr val="FF0000"/>
              </a:solidFill>
              <a:ln>
                <a:solidFill>
                  <a:srgbClr val="FFFFFF"/>
                </a:solidFill>
                <a:prstDash val="solid"/>
              </a:ln>
            </c:spPr>
          </c:marker>
          <c:xVal>
            <c:numRef>
              <c:f>'OPTIMIZER(riskless)'!$L$5</c:f>
              <c:numCache>
                <c:formatCode>0.0%</c:formatCode>
                <c:ptCount val="1"/>
                <c:pt idx="0">
                  <c:v>6.7297702987090743E-2</c:v>
                </c:pt>
              </c:numCache>
            </c:numRef>
          </c:xVal>
          <c:yVal>
            <c:numRef>
              <c:f>'OPTIMIZER(riskless)'!$C$5</c:f>
              <c:numCache>
                <c:formatCode>0%</c:formatCode>
                <c:ptCount val="1"/>
                <c:pt idx="0">
                  <c:v>7.0000000000000007E-2</c:v>
                </c:pt>
              </c:numCache>
            </c:numRef>
          </c:yVal>
          <c:smooth val="0"/>
          <c:extLst>
            <c:ext xmlns:c16="http://schemas.microsoft.com/office/drawing/2014/chart" uri="{C3380CC4-5D6E-409C-BE32-E72D297353CC}">
              <c16:uniqueId val="{00000004-7281-40EE-B03D-55C04435A9F4}"/>
            </c:ext>
          </c:extLst>
        </c:ser>
        <c:dLbls>
          <c:showLegendKey val="0"/>
          <c:showVal val="0"/>
          <c:showCatName val="0"/>
          <c:showSerName val="0"/>
          <c:showPercent val="0"/>
          <c:showBubbleSize val="0"/>
        </c:dLbls>
        <c:axId val="396383784"/>
        <c:axId val="396384176"/>
      </c:scatterChart>
      <c:valAx>
        <c:axId val="396383784"/>
        <c:scaling>
          <c:orientation val="minMax"/>
          <c:max val="0.25"/>
        </c:scaling>
        <c:delete val="0"/>
        <c:axPos val="b"/>
        <c:title>
          <c:tx>
            <c:rich>
              <a:bodyPr/>
              <a:lstStyle/>
              <a:p>
                <a:pPr>
                  <a:defRPr sz="1000" b="1" i="0" u="none" strike="noStrike" baseline="0">
                    <a:solidFill>
                      <a:srgbClr val="000000"/>
                    </a:solidFill>
                    <a:latin typeface="Arial Narrow"/>
                    <a:ea typeface="Arial Narrow"/>
                    <a:cs typeface="Arial Narrow"/>
                  </a:defRPr>
                </a:pPr>
                <a:r>
                  <a:rPr lang="en-US"/>
                  <a:t>VOLATILITY</a:t>
                </a:r>
              </a:p>
            </c:rich>
          </c:tx>
          <c:layout>
            <c:manualLayout>
              <c:xMode val="edge"/>
              <c:yMode val="edge"/>
              <c:x val="0.48501664816870182"/>
              <c:y val="0.9429037520391524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96384176"/>
        <c:crosses val="autoZero"/>
        <c:crossBetween val="midCat"/>
        <c:majorUnit val="0.05"/>
        <c:minorUnit val="1.0000000000000005E-2"/>
      </c:valAx>
      <c:valAx>
        <c:axId val="396384176"/>
        <c:scaling>
          <c:orientation val="minMax"/>
          <c:max val="0.2"/>
          <c:min val="0"/>
        </c:scaling>
        <c:delete val="0"/>
        <c:axPos val="l"/>
        <c:majorGridlines>
          <c:spPr>
            <a:ln w="3175">
              <a:solidFill>
                <a:srgbClr val="80808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US"/>
                  <a:t>E[r]</a:t>
                </a:r>
              </a:p>
            </c:rich>
          </c:tx>
          <c:layout>
            <c:manualLayout>
              <c:xMode val="edge"/>
              <c:yMode val="edge"/>
              <c:x val="1.3318534961154272E-2"/>
              <c:y val="0.4893964110929859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96383784"/>
        <c:crosses val="autoZero"/>
        <c:crossBetween val="midCat"/>
        <c:majorUnit val="0.05"/>
        <c:minorUnit val="1.0000000000000005E-2"/>
      </c:valAx>
      <c:spPr>
        <a:noFill/>
        <a:ln w="25400">
          <a:noFill/>
        </a:ln>
      </c:spPr>
    </c:plotArea>
    <c:legend>
      <c:legendPos val="r"/>
      <c:layout>
        <c:manualLayout>
          <c:xMode val="edge"/>
          <c:yMode val="edge"/>
          <c:x val="9.5449500554938949E-2"/>
          <c:y val="0.22512234910277323"/>
          <c:w val="0.22197558268590456"/>
          <c:h val="0.19738988580750427"/>
        </c:manualLayout>
      </c:layout>
      <c:overlay val="0"/>
      <c:spPr>
        <a:noFill/>
        <a:ln w="25400">
          <a:noFill/>
        </a:ln>
      </c:spPr>
      <c:txPr>
        <a:bodyPr/>
        <a:lstStyle/>
        <a:p>
          <a:pPr>
            <a:defRPr sz="92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Narrow"/>
          <a:ea typeface="Arial Narrow"/>
          <a:cs typeface="Arial Narrow"/>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Narrow"/>
                <a:ea typeface="Arial Narrow"/>
                <a:cs typeface="Arial Narrow"/>
              </a:defRPr>
            </a:pPr>
            <a:r>
              <a:rPr lang="en-US" sz="1200" b="1" i="0" u="none" strike="noStrike" baseline="0">
                <a:solidFill>
                  <a:srgbClr val="000000"/>
                </a:solidFill>
                <a:latin typeface="Arial Narrow"/>
              </a:rPr>
              <a:t>Asset Composition of the Efficient Frontier</a:t>
            </a:r>
            <a:r>
              <a:rPr lang="en-US" sz="1200" b="0" i="0" u="none" strike="noStrike" baseline="0">
                <a:solidFill>
                  <a:srgbClr val="000000"/>
                </a:solidFill>
                <a:latin typeface="Arial Narrow"/>
              </a:rPr>
              <a:t> </a:t>
            </a:r>
          </a:p>
          <a:p>
            <a:pPr>
              <a:defRPr sz="1200" b="1" i="0" u="none" strike="noStrike" baseline="0">
                <a:solidFill>
                  <a:srgbClr val="000000"/>
                </a:solidFill>
                <a:latin typeface="Arial Narrow"/>
                <a:ea typeface="Arial Narrow"/>
                <a:cs typeface="Arial Narrow"/>
              </a:defRPr>
            </a:pPr>
            <a:r>
              <a:rPr lang="en-US" sz="1200" b="0" i="0" u="none" strike="noStrike" baseline="0">
                <a:solidFill>
                  <a:srgbClr val="000000"/>
                </a:solidFill>
                <a:latin typeface="Arial Narrow"/>
              </a:rPr>
              <a:t>(based on Exhibit 21-1a expectations)</a:t>
            </a:r>
          </a:p>
        </c:rich>
      </c:tx>
      <c:layout>
        <c:manualLayout>
          <c:xMode val="edge"/>
          <c:yMode val="edge"/>
          <c:x val="0.35072142064372919"/>
          <c:y val="1.9575856443719442E-2"/>
        </c:manualLayout>
      </c:layout>
      <c:overlay val="0"/>
      <c:spPr>
        <a:noFill/>
        <a:ln w="25400">
          <a:noFill/>
        </a:ln>
      </c:spPr>
    </c:title>
    <c:autoTitleDeleted val="0"/>
    <c:plotArea>
      <c:layout>
        <c:manualLayout>
          <c:layoutTarget val="inner"/>
          <c:xMode val="edge"/>
          <c:yMode val="edge"/>
          <c:x val="7.1032186459489471E-2"/>
          <c:y val="0.12234910277324643"/>
          <c:w val="0.72697003329633836"/>
          <c:h val="0.76998368678629692"/>
        </c:manualLayout>
      </c:layout>
      <c:areaChart>
        <c:grouping val="percentStacked"/>
        <c:varyColors val="0"/>
        <c:ser>
          <c:idx val="0"/>
          <c:order val="0"/>
          <c:tx>
            <c:strRef>
              <c:f>'OPTIMIZER(all risky)'!$E$7</c:f>
              <c:strCache>
                <c:ptCount val="1"/>
                <c:pt idx="0">
                  <c:v>Stocks</c:v>
                </c:pt>
              </c:strCache>
            </c:strRef>
          </c:tx>
          <c:spPr>
            <a:solidFill>
              <a:srgbClr val="9999FF"/>
            </a:solidFill>
            <a:ln w="12700">
              <a:solidFill>
                <a:srgbClr val="000000"/>
              </a:solidFill>
              <a:prstDash val="solid"/>
            </a:ln>
          </c:spPr>
          <c:cat>
            <c:numRef>
              <c:f>'OPTIMIZER(all risky)'!$B$8:$B$12</c:f>
              <c:numCache>
                <c:formatCode>0.0%</c:formatCode>
                <c:ptCount val="5"/>
                <c:pt idx="0">
                  <c:v>0.06</c:v>
                </c:pt>
                <c:pt idx="1">
                  <c:v>7.0000000000000007E-2</c:v>
                </c:pt>
                <c:pt idx="2">
                  <c:v>0.08</c:v>
                </c:pt>
                <c:pt idx="3">
                  <c:v>0.09</c:v>
                </c:pt>
                <c:pt idx="4">
                  <c:v>0.1</c:v>
                </c:pt>
              </c:numCache>
            </c:numRef>
          </c:cat>
          <c:val>
            <c:numRef>
              <c:f>'OPTIMIZER(all risky)'!$E$8:$E$12</c:f>
              <c:numCache>
                <c:formatCode>0%</c:formatCode>
                <c:ptCount val="5"/>
                <c:pt idx="0">
                  <c:v>4.876441120732504E-2</c:v>
                </c:pt>
                <c:pt idx="1">
                  <c:v>0.16091672469962118</c:v>
                </c:pt>
                <c:pt idx="2">
                  <c:v>0.41054706258339169</c:v>
                </c:pt>
                <c:pt idx="3">
                  <c:v>0.66666666173733435</c:v>
                </c:pt>
                <c:pt idx="4">
                  <c:v>1</c:v>
                </c:pt>
              </c:numCache>
            </c:numRef>
          </c:val>
          <c:extLst>
            <c:ext xmlns:c16="http://schemas.microsoft.com/office/drawing/2014/chart" uri="{C3380CC4-5D6E-409C-BE32-E72D297353CC}">
              <c16:uniqueId val="{00000000-C0CE-4E5B-BF08-525DD6AA65FF}"/>
            </c:ext>
          </c:extLst>
        </c:ser>
        <c:ser>
          <c:idx val="1"/>
          <c:order val="1"/>
          <c:tx>
            <c:strRef>
              <c:f>'OPTIMIZER(all risky)'!$F$7</c:f>
              <c:strCache>
                <c:ptCount val="1"/>
                <c:pt idx="0">
                  <c:v>Bonds</c:v>
                </c:pt>
              </c:strCache>
            </c:strRef>
          </c:tx>
          <c:spPr>
            <a:solidFill>
              <a:srgbClr val="993366"/>
            </a:solidFill>
            <a:ln w="12700">
              <a:solidFill>
                <a:srgbClr val="000000"/>
              </a:solidFill>
              <a:prstDash val="solid"/>
            </a:ln>
          </c:spPr>
          <c:cat>
            <c:numRef>
              <c:f>'OPTIMIZER(all risky)'!$B$8:$B$12</c:f>
              <c:numCache>
                <c:formatCode>0.0%</c:formatCode>
                <c:ptCount val="5"/>
                <c:pt idx="0">
                  <c:v>0.06</c:v>
                </c:pt>
                <c:pt idx="1">
                  <c:v>7.0000000000000007E-2</c:v>
                </c:pt>
                <c:pt idx="2">
                  <c:v>0.08</c:v>
                </c:pt>
                <c:pt idx="3">
                  <c:v>0.09</c:v>
                </c:pt>
                <c:pt idx="4">
                  <c:v>0.1</c:v>
                </c:pt>
              </c:numCache>
            </c:numRef>
          </c:cat>
          <c:val>
            <c:numRef>
              <c:f>'OPTIMIZER(all risky)'!$F$8:$F$12</c:f>
              <c:numCache>
                <c:formatCode>0%</c:formatCode>
                <c:ptCount val="5"/>
                <c:pt idx="0">
                  <c:v>0.59222879832322439</c:v>
                </c:pt>
                <c:pt idx="1">
                  <c:v>0.48275010151052966</c:v>
                </c:pt>
                <c:pt idx="2">
                  <c:v>0.2316411936420302</c:v>
                </c:pt>
                <c:pt idx="3">
                  <c:v>0</c:v>
                </c:pt>
                <c:pt idx="4">
                  <c:v>0</c:v>
                </c:pt>
              </c:numCache>
            </c:numRef>
          </c:val>
          <c:extLst>
            <c:ext xmlns:c16="http://schemas.microsoft.com/office/drawing/2014/chart" uri="{C3380CC4-5D6E-409C-BE32-E72D297353CC}">
              <c16:uniqueId val="{00000001-C0CE-4E5B-BF08-525DD6AA65FF}"/>
            </c:ext>
          </c:extLst>
        </c:ser>
        <c:ser>
          <c:idx val="2"/>
          <c:order val="2"/>
          <c:tx>
            <c:strRef>
              <c:f>'OPTIMIZER(all risky)'!$G$7</c:f>
              <c:strCache>
                <c:ptCount val="1"/>
                <c:pt idx="0">
                  <c:v>Real Estate</c:v>
                </c:pt>
              </c:strCache>
            </c:strRef>
          </c:tx>
          <c:spPr>
            <a:solidFill>
              <a:srgbClr val="FFFFCC"/>
            </a:solidFill>
            <a:ln w="12700">
              <a:solidFill>
                <a:srgbClr val="000000"/>
              </a:solidFill>
              <a:prstDash val="solid"/>
            </a:ln>
          </c:spPr>
          <c:cat>
            <c:numRef>
              <c:f>'OPTIMIZER(all risky)'!$B$8:$B$12</c:f>
              <c:numCache>
                <c:formatCode>0.0%</c:formatCode>
                <c:ptCount val="5"/>
                <c:pt idx="0">
                  <c:v>0.06</c:v>
                </c:pt>
                <c:pt idx="1">
                  <c:v>7.0000000000000007E-2</c:v>
                </c:pt>
                <c:pt idx="2">
                  <c:v>0.08</c:v>
                </c:pt>
                <c:pt idx="3">
                  <c:v>0.09</c:v>
                </c:pt>
                <c:pt idx="4">
                  <c:v>0.1</c:v>
                </c:pt>
              </c:numCache>
            </c:numRef>
          </c:cat>
          <c:val>
            <c:numRef>
              <c:f>'OPTIMIZER(all risky)'!$G$8:$G$12</c:f>
              <c:numCache>
                <c:formatCode>0%</c:formatCode>
                <c:ptCount val="5"/>
                <c:pt idx="0">
                  <c:v>0.35382861826263462</c:v>
                </c:pt>
                <c:pt idx="1">
                  <c:v>0.35633317378984963</c:v>
                </c:pt>
                <c:pt idx="2">
                  <c:v>0.35781174377457814</c:v>
                </c:pt>
                <c:pt idx="3">
                  <c:v>0.33333333826266554</c:v>
                </c:pt>
                <c:pt idx="4">
                  <c:v>0</c:v>
                </c:pt>
              </c:numCache>
            </c:numRef>
          </c:val>
          <c:extLst>
            <c:ext xmlns:c16="http://schemas.microsoft.com/office/drawing/2014/chart" uri="{C3380CC4-5D6E-409C-BE32-E72D297353CC}">
              <c16:uniqueId val="{00000002-C0CE-4E5B-BF08-525DD6AA65FF}"/>
            </c:ext>
          </c:extLst>
        </c:ser>
        <c:dLbls>
          <c:showLegendKey val="0"/>
          <c:showVal val="0"/>
          <c:showCatName val="0"/>
          <c:showSerName val="0"/>
          <c:showPercent val="0"/>
          <c:showBubbleSize val="0"/>
        </c:dLbls>
        <c:axId val="396384568"/>
        <c:axId val="396384960"/>
      </c:areaChart>
      <c:catAx>
        <c:axId val="396384568"/>
        <c:scaling>
          <c:orientation val="minMax"/>
        </c:scaling>
        <c:delete val="0"/>
        <c:axPos val="b"/>
        <c:title>
          <c:tx>
            <c:rich>
              <a:bodyPr/>
              <a:lstStyle/>
              <a:p>
                <a:pPr>
                  <a:defRPr sz="1000" b="1" i="0" u="none" strike="noStrike" baseline="0">
                    <a:solidFill>
                      <a:srgbClr val="000000"/>
                    </a:solidFill>
                    <a:latin typeface="Arial Narrow"/>
                    <a:ea typeface="Arial Narrow"/>
                    <a:cs typeface="Arial Narrow"/>
                  </a:defRPr>
                </a:pPr>
                <a:r>
                  <a:rPr lang="en-US"/>
                  <a:t>Target Return</a:t>
                </a:r>
              </a:p>
            </c:rich>
          </c:tx>
          <c:layout>
            <c:manualLayout>
              <c:xMode val="edge"/>
              <c:yMode val="edge"/>
              <c:x val="0.39178690344062239"/>
              <c:y val="0.94290375203915244"/>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96384960"/>
        <c:crosses val="autoZero"/>
        <c:auto val="1"/>
        <c:lblAlgn val="ctr"/>
        <c:lblOffset val="100"/>
        <c:tickLblSkip val="1"/>
        <c:tickMarkSkip val="1"/>
        <c:noMultiLvlLbl val="0"/>
      </c:catAx>
      <c:valAx>
        <c:axId val="39638496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96384568"/>
        <c:crosses val="autoZero"/>
        <c:crossBetween val="midCat"/>
      </c:valAx>
      <c:spPr>
        <a:solidFill>
          <a:srgbClr val="C0C0C0"/>
        </a:solidFill>
        <a:ln w="12700">
          <a:solidFill>
            <a:srgbClr val="808080"/>
          </a:solidFill>
          <a:prstDash val="solid"/>
        </a:ln>
      </c:spPr>
    </c:plotArea>
    <c:legend>
      <c:legendPos val="r"/>
      <c:layout>
        <c:manualLayout>
          <c:xMode val="edge"/>
          <c:yMode val="edge"/>
          <c:x val="0.85571587125416304"/>
          <c:y val="0.31810766721044154"/>
          <c:w val="0.10210876803551609"/>
          <c:h val="0.1190864600326264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Narrow"/>
              <a:ea typeface="Arial Narrow"/>
              <a:cs typeface="Arial Narrow"/>
            </a:defRPr>
          </a:pPr>
          <a:endParaRPr lang="en-US"/>
        </a:p>
      </c:txPr>
    </c:legend>
    <c:plotVisOnly val="1"/>
    <c:dispBlanksAs val="zero"/>
    <c:showDLblsOverMax val="0"/>
  </c:chart>
  <c:spPr>
    <a:noFill/>
    <a:ln w="9525">
      <a:noFill/>
    </a:ln>
  </c:spPr>
  <c:txPr>
    <a:bodyPr/>
    <a:lstStyle/>
    <a:p>
      <a:pPr>
        <a:defRPr sz="1000" b="0" i="0" u="none" strike="noStrike" baseline="0">
          <a:solidFill>
            <a:srgbClr val="000000"/>
          </a:solidFill>
          <a:latin typeface="Arial Narrow"/>
          <a:ea typeface="Arial Narrow"/>
          <a:cs typeface="Arial Narrow"/>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Narrow"/>
                <a:ea typeface="Arial Narrow"/>
                <a:cs typeface="Arial Narrow"/>
              </a:defRPr>
            </a:pPr>
            <a:r>
              <a:rPr lang="en-US"/>
              <a:t>MEAN-VARIANCE SPACE</a:t>
            </a:r>
          </a:p>
        </c:rich>
      </c:tx>
      <c:layout>
        <c:manualLayout>
          <c:xMode val="edge"/>
          <c:yMode val="edge"/>
          <c:x val="0.40954495005549391"/>
          <c:y val="1.9575856443719442E-2"/>
        </c:manualLayout>
      </c:layout>
      <c:overlay val="0"/>
      <c:spPr>
        <a:noFill/>
        <a:ln w="25400">
          <a:noFill/>
        </a:ln>
      </c:spPr>
    </c:title>
    <c:autoTitleDeleted val="0"/>
    <c:plotArea>
      <c:layout>
        <c:manualLayout>
          <c:layoutTarget val="inner"/>
          <c:xMode val="edge"/>
          <c:yMode val="edge"/>
          <c:x val="7.7691453940066726E-2"/>
          <c:y val="0.12234910277324643"/>
          <c:w val="0.88790233074361757"/>
          <c:h val="0.76998368678629692"/>
        </c:manualLayout>
      </c:layout>
      <c:scatterChart>
        <c:scatterStyle val="lineMarker"/>
        <c:varyColors val="0"/>
        <c:ser>
          <c:idx val="1"/>
          <c:order val="0"/>
          <c:tx>
            <c:v>FWD-LOOKING</c:v>
          </c:tx>
          <c:spPr>
            <a:ln w="28575">
              <a:noFill/>
            </a:ln>
          </c:spPr>
          <c:marker>
            <c:symbol val="square"/>
            <c:size val="7"/>
            <c:spPr>
              <a:noFill/>
              <a:ln>
                <a:solidFill>
                  <a:srgbClr val="FF0000"/>
                </a:solidFill>
                <a:prstDash val="solid"/>
              </a:ln>
            </c:spPr>
          </c:marker>
          <c:xVal>
            <c:numRef>
              <c:f>'Corrections (2)'!$B$34:$O$34</c:f>
              <c:numCache>
                <c:formatCode>0.00%</c:formatCode>
                <c:ptCount val="14"/>
                <c:pt idx="0">
                  <c:v>0.15</c:v>
                </c:pt>
                <c:pt idx="1">
                  <c:v>0.2</c:v>
                </c:pt>
                <c:pt idx="2">
                  <c:v>0.08</c:v>
                </c:pt>
                <c:pt idx="3">
                  <c:v>0.15</c:v>
                </c:pt>
                <c:pt idx="4">
                  <c:v>0.1</c:v>
                </c:pt>
                <c:pt idx="5">
                  <c:v>1</c:v>
                </c:pt>
                <c:pt idx="6">
                  <c:v>1</c:v>
                </c:pt>
                <c:pt idx="7">
                  <c:v>1</c:v>
                </c:pt>
                <c:pt idx="8">
                  <c:v>1</c:v>
                </c:pt>
                <c:pt idx="9">
                  <c:v>1</c:v>
                </c:pt>
                <c:pt idx="10">
                  <c:v>1</c:v>
                </c:pt>
                <c:pt idx="11">
                  <c:v>1</c:v>
                </c:pt>
                <c:pt idx="12">
                  <c:v>1</c:v>
                </c:pt>
                <c:pt idx="13">
                  <c:v>1</c:v>
                </c:pt>
              </c:numCache>
            </c:numRef>
          </c:xVal>
          <c:yVal>
            <c:numRef>
              <c:f>'Corrections (2)'!$B$31:$O$31</c:f>
              <c:numCache>
                <c:formatCode>0.00%</c:formatCode>
                <c:ptCount val="14"/>
                <c:pt idx="0">
                  <c:v>0.1</c:v>
                </c:pt>
                <c:pt idx="1">
                  <c:v>0.12</c:v>
                </c:pt>
                <c:pt idx="2">
                  <c:v>0.06</c:v>
                </c:pt>
                <c:pt idx="3">
                  <c:v>0.1</c:v>
                </c:pt>
                <c:pt idx="4">
                  <c:v>7.0000000000000007E-2</c:v>
                </c:pt>
                <c:pt idx="5">
                  <c:v>-1</c:v>
                </c:pt>
                <c:pt idx="6">
                  <c:v>-1</c:v>
                </c:pt>
                <c:pt idx="7">
                  <c:v>-1</c:v>
                </c:pt>
                <c:pt idx="8">
                  <c:v>-1</c:v>
                </c:pt>
                <c:pt idx="9">
                  <c:v>-1</c:v>
                </c:pt>
                <c:pt idx="10">
                  <c:v>-1</c:v>
                </c:pt>
                <c:pt idx="11">
                  <c:v>-1</c:v>
                </c:pt>
                <c:pt idx="12">
                  <c:v>-1</c:v>
                </c:pt>
                <c:pt idx="13">
                  <c:v>-1</c:v>
                </c:pt>
              </c:numCache>
            </c:numRef>
          </c:yVal>
          <c:smooth val="0"/>
          <c:extLst>
            <c:ext xmlns:c16="http://schemas.microsoft.com/office/drawing/2014/chart" uri="{C3380CC4-5D6E-409C-BE32-E72D297353CC}">
              <c16:uniqueId val="{00000000-54BA-4CFE-B795-DB602C995311}"/>
            </c:ext>
          </c:extLst>
        </c:ser>
        <c:ser>
          <c:idx val="2"/>
          <c:order val="1"/>
          <c:tx>
            <c:v>MEAN-VAR FRONTIER</c:v>
          </c:tx>
          <c:spPr>
            <a:ln w="12700">
              <a:solidFill>
                <a:srgbClr val="333333"/>
              </a:solidFill>
              <a:prstDash val="solid"/>
            </a:ln>
          </c:spPr>
          <c:marker>
            <c:symbol val="triangle"/>
            <c:size val="6"/>
            <c:spPr>
              <a:solidFill>
                <a:srgbClr val="FFFF00"/>
              </a:solidFill>
              <a:ln>
                <a:solidFill>
                  <a:srgbClr val="333333"/>
                </a:solidFill>
                <a:prstDash val="solid"/>
              </a:ln>
            </c:spPr>
          </c:marker>
          <c:xVal>
            <c:numRef>
              <c:f>'OPTIMIZER(all risky 5clas)'!$C$8:$C$12</c:f>
              <c:numCache>
                <c:formatCode>0.00%</c:formatCode>
                <c:ptCount val="5"/>
                <c:pt idx="0">
                  <c:v>6.5525337922192436E-2</c:v>
                </c:pt>
                <c:pt idx="1">
                  <c:v>7.86744647153272E-2</c:v>
                </c:pt>
                <c:pt idx="2">
                  <c:v>0.10731951766435187</c:v>
                </c:pt>
                <c:pt idx="3">
                  <c:v>0.14300272995384689</c:v>
                </c:pt>
                <c:pt idx="4">
                  <c:v>0.2</c:v>
                </c:pt>
              </c:numCache>
            </c:numRef>
          </c:xVal>
          <c:yVal>
            <c:numRef>
              <c:f>'OPTIMIZER(all risky 5clas)'!$B$8:$B$12</c:f>
              <c:numCache>
                <c:formatCode>0.0%</c:formatCode>
                <c:ptCount val="5"/>
                <c:pt idx="0">
                  <c:v>6.7246865646152718E-2</c:v>
                </c:pt>
                <c:pt idx="1">
                  <c:v>8.0435149234614534E-2</c:v>
                </c:pt>
                <c:pt idx="2">
                  <c:v>9.3623432823076363E-2</c:v>
                </c:pt>
                <c:pt idx="3">
                  <c:v>0.10681171641153818</c:v>
                </c:pt>
                <c:pt idx="4">
                  <c:v>0.12</c:v>
                </c:pt>
              </c:numCache>
            </c:numRef>
          </c:yVal>
          <c:smooth val="1"/>
          <c:extLst>
            <c:ext xmlns:c16="http://schemas.microsoft.com/office/drawing/2014/chart" uri="{C3380CC4-5D6E-409C-BE32-E72D297353CC}">
              <c16:uniqueId val="{00000001-54BA-4CFE-B795-DB602C995311}"/>
            </c:ext>
          </c:extLst>
        </c:ser>
        <c:ser>
          <c:idx val="3"/>
          <c:order val="2"/>
          <c:tx>
            <c:v>MKT PORTF (assuming CAPM)</c:v>
          </c:tx>
          <c:spPr>
            <a:ln w="28575">
              <a:noFill/>
            </a:ln>
          </c:spPr>
          <c:marker>
            <c:symbol val="circle"/>
            <c:size val="10"/>
            <c:spPr>
              <a:solidFill>
                <a:srgbClr val="FF6600"/>
              </a:solidFill>
              <a:ln>
                <a:solidFill>
                  <a:srgbClr val="FF9900"/>
                </a:solidFill>
                <a:prstDash val="solid"/>
              </a:ln>
            </c:spPr>
          </c:marker>
          <c:xVal>
            <c:numRef>
              <c:f>'OPTIMIZER(riskless 5clas)'!$C$8</c:f>
              <c:numCache>
                <c:formatCode>0.00%</c:formatCode>
                <c:ptCount val="1"/>
                <c:pt idx="0">
                  <c:v>7.520484886196982E-2</c:v>
                </c:pt>
              </c:numCache>
            </c:numRef>
          </c:xVal>
          <c:yVal>
            <c:numRef>
              <c:f>'OPTIMIZER(riskless 5clas)'!$B$8</c:f>
              <c:numCache>
                <c:formatCode>0.0%</c:formatCode>
                <c:ptCount val="1"/>
                <c:pt idx="0">
                  <c:v>7.8337582191515015E-2</c:v>
                </c:pt>
              </c:numCache>
            </c:numRef>
          </c:yVal>
          <c:smooth val="0"/>
          <c:extLst>
            <c:ext xmlns:c16="http://schemas.microsoft.com/office/drawing/2014/chart" uri="{C3380CC4-5D6E-409C-BE32-E72D297353CC}">
              <c16:uniqueId val="{00000002-54BA-4CFE-B795-DB602C995311}"/>
            </c:ext>
          </c:extLst>
        </c:ser>
        <c:ser>
          <c:idx val="4"/>
          <c:order val="3"/>
          <c:tx>
            <c:v>SML (assuming CAPM)</c:v>
          </c:tx>
          <c:spPr>
            <a:ln w="12700">
              <a:solidFill>
                <a:srgbClr val="FF9900"/>
              </a:solidFill>
              <a:prstDash val="solid"/>
            </a:ln>
          </c:spPr>
          <c:marker>
            <c:symbol val="square"/>
            <c:size val="3"/>
            <c:spPr>
              <a:noFill/>
              <a:ln w="9525">
                <a:noFill/>
              </a:ln>
            </c:spPr>
          </c:marker>
          <c:xVal>
            <c:numRef>
              <c:f>('OPTIMIZER(riskless 5clas)'!$D$4,'OPTIMIZER(riskless 5clas)'!$C$8)</c:f>
              <c:numCache>
                <c:formatCode>0.00%</c:formatCode>
                <c:ptCount val="2"/>
                <c:pt idx="0" formatCode="General">
                  <c:v>0</c:v>
                </c:pt>
                <c:pt idx="1">
                  <c:v>7.520484886196982E-2</c:v>
                </c:pt>
              </c:numCache>
            </c:numRef>
          </c:xVal>
          <c:yVal>
            <c:numRef>
              <c:f>('OPTIMIZER(riskless 5clas)'!$C$4,'OPTIMIZER(riskless 5clas)'!$B$8)</c:f>
              <c:numCache>
                <c:formatCode>0.0%</c:formatCode>
                <c:ptCount val="2"/>
                <c:pt idx="0" formatCode="0%">
                  <c:v>0.03</c:v>
                </c:pt>
                <c:pt idx="1">
                  <c:v>7.8337582191515015E-2</c:v>
                </c:pt>
              </c:numCache>
            </c:numRef>
          </c:yVal>
          <c:smooth val="0"/>
          <c:extLst>
            <c:ext xmlns:c16="http://schemas.microsoft.com/office/drawing/2014/chart" uri="{C3380CC4-5D6E-409C-BE32-E72D297353CC}">
              <c16:uniqueId val="{00000003-54BA-4CFE-B795-DB602C995311}"/>
            </c:ext>
          </c:extLst>
        </c:ser>
        <c:ser>
          <c:idx val="5"/>
          <c:order val="4"/>
          <c:tx>
            <c:v>TARGET Er</c:v>
          </c:tx>
          <c:spPr>
            <a:ln w="28575">
              <a:noFill/>
            </a:ln>
          </c:spPr>
          <c:marker>
            <c:symbol val="x"/>
            <c:size val="5"/>
            <c:spPr>
              <a:solidFill>
                <a:srgbClr val="FF0000"/>
              </a:solidFill>
              <a:ln>
                <a:solidFill>
                  <a:srgbClr val="FFFFFF"/>
                </a:solidFill>
                <a:prstDash val="solid"/>
              </a:ln>
            </c:spPr>
          </c:marker>
          <c:xVal>
            <c:numRef>
              <c:f>'OPTIMIZER(riskless 5clas)'!$L$5</c:f>
              <c:numCache>
                <c:formatCode>0.0%</c:formatCode>
                <c:ptCount val="1"/>
                <c:pt idx="0">
                  <c:v>6.2233024865832855E-2</c:v>
                </c:pt>
              </c:numCache>
            </c:numRef>
          </c:xVal>
          <c:yVal>
            <c:numRef>
              <c:f>'OPTIMIZER(riskless 5clas)'!$C$5</c:f>
              <c:numCache>
                <c:formatCode>0%</c:formatCode>
                <c:ptCount val="1"/>
                <c:pt idx="0">
                  <c:v>7.0000000000000007E-2</c:v>
                </c:pt>
              </c:numCache>
            </c:numRef>
          </c:yVal>
          <c:smooth val="0"/>
          <c:extLst>
            <c:ext xmlns:c16="http://schemas.microsoft.com/office/drawing/2014/chart" uri="{C3380CC4-5D6E-409C-BE32-E72D297353CC}">
              <c16:uniqueId val="{00000004-54BA-4CFE-B795-DB602C995311}"/>
            </c:ext>
          </c:extLst>
        </c:ser>
        <c:dLbls>
          <c:showLegendKey val="0"/>
          <c:showVal val="0"/>
          <c:showCatName val="0"/>
          <c:showSerName val="0"/>
          <c:showPercent val="0"/>
          <c:showBubbleSize val="0"/>
        </c:dLbls>
        <c:axId val="396385744"/>
        <c:axId val="396386136"/>
      </c:scatterChart>
      <c:valAx>
        <c:axId val="396385744"/>
        <c:scaling>
          <c:orientation val="minMax"/>
          <c:max val="0.25"/>
        </c:scaling>
        <c:delete val="0"/>
        <c:axPos val="b"/>
        <c:title>
          <c:tx>
            <c:rich>
              <a:bodyPr/>
              <a:lstStyle/>
              <a:p>
                <a:pPr>
                  <a:defRPr sz="1000" b="1" i="0" u="none" strike="noStrike" baseline="0">
                    <a:solidFill>
                      <a:srgbClr val="000000"/>
                    </a:solidFill>
                    <a:latin typeface="Arial Narrow"/>
                    <a:ea typeface="Arial Narrow"/>
                    <a:cs typeface="Arial Narrow"/>
                  </a:defRPr>
                </a:pPr>
                <a:r>
                  <a:rPr lang="en-US"/>
                  <a:t>VOLATILITY</a:t>
                </a:r>
              </a:p>
            </c:rich>
          </c:tx>
          <c:layout>
            <c:manualLayout>
              <c:xMode val="edge"/>
              <c:yMode val="edge"/>
              <c:x val="0.48501664816870182"/>
              <c:y val="0.9429037520391524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96386136"/>
        <c:crosses val="autoZero"/>
        <c:crossBetween val="midCat"/>
        <c:majorUnit val="0.05"/>
        <c:minorUnit val="1.0000000000000005E-2"/>
      </c:valAx>
      <c:valAx>
        <c:axId val="396386136"/>
        <c:scaling>
          <c:orientation val="minMax"/>
          <c:max val="0.2"/>
          <c:min val="0"/>
        </c:scaling>
        <c:delete val="0"/>
        <c:axPos val="l"/>
        <c:majorGridlines>
          <c:spPr>
            <a:ln w="3175">
              <a:solidFill>
                <a:srgbClr val="80808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US"/>
                  <a:t>E[r]</a:t>
                </a:r>
              </a:p>
            </c:rich>
          </c:tx>
          <c:layout>
            <c:manualLayout>
              <c:xMode val="edge"/>
              <c:yMode val="edge"/>
              <c:x val="1.3318534961154272E-2"/>
              <c:y val="0.4893964110929859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96385744"/>
        <c:crosses val="autoZero"/>
        <c:crossBetween val="midCat"/>
        <c:majorUnit val="0.05"/>
        <c:minorUnit val="1.0000000000000005E-2"/>
      </c:valAx>
      <c:spPr>
        <a:noFill/>
        <a:ln w="25400">
          <a:noFill/>
        </a:ln>
      </c:spPr>
    </c:plotArea>
    <c:legend>
      <c:legendPos val="r"/>
      <c:layout>
        <c:manualLayout>
          <c:xMode val="edge"/>
          <c:yMode val="edge"/>
          <c:x val="9.5449500554938949E-2"/>
          <c:y val="0.22512234910277323"/>
          <c:w val="0.22197558268590456"/>
          <c:h val="0.19738988580750427"/>
        </c:manualLayout>
      </c:layout>
      <c:overlay val="0"/>
      <c:spPr>
        <a:noFill/>
        <a:ln w="25400">
          <a:noFill/>
        </a:ln>
      </c:spPr>
      <c:txPr>
        <a:bodyPr/>
        <a:lstStyle/>
        <a:p>
          <a:pPr>
            <a:defRPr sz="92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Narrow"/>
          <a:ea typeface="Arial Narrow"/>
          <a:cs typeface="Arial Narrow"/>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Narrow"/>
                <a:ea typeface="Arial Narrow"/>
                <a:cs typeface="Arial Narrow"/>
              </a:defRPr>
            </a:pPr>
            <a:r>
              <a:rPr lang="en-US"/>
              <a:t>Portfolio Composition</a:t>
            </a:r>
          </a:p>
        </c:rich>
      </c:tx>
      <c:layout>
        <c:manualLayout>
          <c:xMode val="edge"/>
          <c:yMode val="edge"/>
          <c:x val="0.42064372918978932"/>
          <c:y val="1.9575856443719442E-2"/>
        </c:manualLayout>
      </c:layout>
      <c:overlay val="0"/>
      <c:spPr>
        <a:noFill/>
        <a:ln w="25400">
          <a:noFill/>
        </a:ln>
      </c:spPr>
    </c:title>
    <c:autoTitleDeleted val="0"/>
    <c:plotArea>
      <c:layout>
        <c:manualLayout>
          <c:layoutTarget val="inner"/>
          <c:xMode val="edge"/>
          <c:yMode val="edge"/>
          <c:x val="7.1032186459489471E-2"/>
          <c:y val="0.12234910277324643"/>
          <c:w val="0.72697003329633836"/>
          <c:h val="0.77161500815660766"/>
        </c:manualLayout>
      </c:layout>
      <c:areaChart>
        <c:grouping val="percentStacked"/>
        <c:varyColors val="0"/>
        <c:ser>
          <c:idx val="0"/>
          <c:order val="0"/>
          <c:tx>
            <c:strRef>
              <c:f>'OPTIMIZER(all risky 5clas)'!$E$7</c:f>
              <c:strCache>
                <c:ptCount val="1"/>
                <c:pt idx="0">
                  <c:v>SP500</c:v>
                </c:pt>
              </c:strCache>
            </c:strRef>
          </c:tx>
          <c:spPr>
            <a:solidFill>
              <a:srgbClr val="9999FF"/>
            </a:solidFill>
            <a:ln w="12700">
              <a:solidFill>
                <a:srgbClr val="000000"/>
              </a:solidFill>
              <a:prstDash val="solid"/>
            </a:ln>
          </c:spPr>
          <c:cat>
            <c:numRef>
              <c:f>'OPTIMIZER(all risky 5clas)'!$B$8:$B$12</c:f>
              <c:numCache>
                <c:formatCode>0.0%</c:formatCode>
                <c:ptCount val="5"/>
                <c:pt idx="0">
                  <c:v>6.7246865646152718E-2</c:v>
                </c:pt>
                <c:pt idx="1">
                  <c:v>8.0435149234614534E-2</c:v>
                </c:pt>
                <c:pt idx="2">
                  <c:v>9.3623432823076363E-2</c:v>
                </c:pt>
                <c:pt idx="3">
                  <c:v>0.10681171641153818</c:v>
                </c:pt>
                <c:pt idx="4">
                  <c:v>0.12</c:v>
                </c:pt>
              </c:numCache>
            </c:numRef>
          </c:cat>
          <c:val>
            <c:numRef>
              <c:f>'OPTIMIZER(all risky 5clas)'!$E$8:$E$12</c:f>
              <c:numCache>
                <c:formatCode>0%</c:formatCode>
                <c:ptCount val="5"/>
                <c:pt idx="0">
                  <c:v>0</c:v>
                </c:pt>
                <c:pt idx="1">
                  <c:v>0.12857480353193512</c:v>
                </c:pt>
                <c:pt idx="2">
                  <c:v>0.27711370806282115</c:v>
                </c:pt>
                <c:pt idx="3">
                  <c:v>0.37099021948239386</c:v>
                </c:pt>
                <c:pt idx="4">
                  <c:v>0</c:v>
                </c:pt>
              </c:numCache>
            </c:numRef>
          </c:val>
          <c:extLst>
            <c:ext xmlns:c16="http://schemas.microsoft.com/office/drawing/2014/chart" uri="{C3380CC4-5D6E-409C-BE32-E72D297353CC}">
              <c16:uniqueId val="{00000000-E839-4CDC-92E6-B2693D5819BD}"/>
            </c:ext>
          </c:extLst>
        </c:ser>
        <c:ser>
          <c:idx val="1"/>
          <c:order val="1"/>
          <c:tx>
            <c:strRef>
              <c:f>'OPTIMIZER(all risky 5clas)'!$F$7</c:f>
              <c:strCache>
                <c:ptCount val="1"/>
                <c:pt idx="0">
                  <c:v>SmallStks</c:v>
                </c:pt>
              </c:strCache>
            </c:strRef>
          </c:tx>
          <c:spPr>
            <a:solidFill>
              <a:srgbClr val="993366"/>
            </a:solidFill>
            <a:ln w="12700">
              <a:solidFill>
                <a:srgbClr val="000000"/>
              </a:solidFill>
              <a:prstDash val="solid"/>
            </a:ln>
          </c:spPr>
          <c:cat>
            <c:numRef>
              <c:f>'OPTIMIZER(all risky 5clas)'!$B$8:$B$12</c:f>
              <c:numCache>
                <c:formatCode>0.0%</c:formatCode>
                <c:ptCount val="5"/>
                <c:pt idx="0">
                  <c:v>6.7246865646152718E-2</c:v>
                </c:pt>
                <c:pt idx="1">
                  <c:v>8.0435149234614534E-2</c:v>
                </c:pt>
                <c:pt idx="2">
                  <c:v>9.3623432823076363E-2</c:v>
                </c:pt>
                <c:pt idx="3">
                  <c:v>0.10681171641153818</c:v>
                </c:pt>
                <c:pt idx="4">
                  <c:v>0.12</c:v>
                </c:pt>
              </c:numCache>
            </c:numRef>
          </c:cat>
          <c:val>
            <c:numRef>
              <c:f>'OPTIMIZER(all risky 5clas)'!$F$8:$F$12</c:f>
              <c:numCache>
                <c:formatCode>0%</c:formatCode>
                <c:ptCount val="5"/>
                <c:pt idx="0">
                  <c:v>6.7013698130092988E-2</c:v>
                </c:pt>
                <c:pt idx="1">
                  <c:v>0.15917333440616266</c:v>
                </c:pt>
                <c:pt idx="2">
                  <c:v>0.20802152883410527</c:v>
                </c:pt>
                <c:pt idx="3">
                  <c:v>0.34058582056647774</c:v>
                </c:pt>
                <c:pt idx="4">
                  <c:v>1</c:v>
                </c:pt>
              </c:numCache>
            </c:numRef>
          </c:val>
          <c:extLst>
            <c:ext xmlns:c16="http://schemas.microsoft.com/office/drawing/2014/chart" uri="{C3380CC4-5D6E-409C-BE32-E72D297353CC}">
              <c16:uniqueId val="{00000001-E839-4CDC-92E6-B2693D5819BD}"/>
            </c:ext>
          </c:extLst>
        </c:ser>
        <c:ser>
          <c:idx val="2"/>
          <c:order val="2"/>
          <c:tx>
            <c:strRef>
              <c:f>'OPTIMIZER(all risky 5clas)'!$G$7</c:f>
              <c:strCache>
                <c:ptCount val="1"/>
                <c:pt idx="0">
                  <c:v>Bonds</c:v>
                </c:pt>
              </c:strCache>
            </c:strRef>
          </c:tx>
          <c:spPr>
            <a:solidFill>
              <a:srgbClr val="FFFFCC"/>
            </a:solidFill>
            <a:ln w="12700">
              <a:solidFill>
                <a:srgbClr val="000000"/>
              </a:solidFill>
              <a:prstDash val="solid"/>
            </a:ln>
          </c:spPr>
          <c:cat>
            <c:numRef>
              <c:f>'OPTIMIZER(all risky 5clas)'!$B$8:$B$12</c:f>
              <c:numCache>
                <c:formatCode>0.0%</c:formatCode>
                <c:ptCount val="5"/>
                <c:pt idx="0">
                  <c:v>6.7246865646152718E-2</c:v>
                </c:pt>
                <c:pt idx="1">
                  <c:v>8.0435149234614534E-2</c:v>
                </c:pt>
                <c:pt idx="2">
                  <c:v>9.3623432823076363E-2</c:v>
                </c:pt>
                <c:pt idx="3">
                  <c:v>0.10681171641153818</c:v>
                </c:pt>
                <c:pt idx="4">
                  <c:v>0.12</c:v>
                </c:pt>
              </c:numCache>
            </c:numRef>
          </c:cat>
          <c:val>
            <c:numRef>
              <c:f>'OPTIMIZER(all risky 5clas)'!$G$8:$G$12</c:f>
              <c:numCache>
                <c:formatCode>0%</c:formatCode>
                <c:ptCount val="5"/>
                <c:pt idx="0">
                  <c:v>0.61038192603519315</c:v>
                </c:pt>
                <c:pt idx="1">
                  <c:v>0.37833307405144961</c:v>
                </c:pt>
                <c:pt idx="2">
                  <c:v>0.13328437011992872</c:v>
                </c:pt>
                <c:pt idx="3">
                  <c:v>0</c:v>
                </c:pt>
                <c:pt idx="4">
                  <c:v>0</c:v>
                </c:pt>
              </c:numCache>
            </c:numRef>
          </c:val>
          <c:extLst>
            <c:ext xmlns:c16="http://schemas.microsoft.com/office/drawing/2014/chart" uri="{C3380CC4-5D6E-409C-BE32-E72D297353CC}">
              <c16:uniqueId val="{00000002-E839-4CDC-92E6-B2693D5819BD}"/>
            </c:ext>
          </c:extLst>
        </c:ser>
        <c:ser>
          <c:idx val="3"/>
          <c:order val="3"/>
          <c:tx>
            <c:strRef>
              <c:f>'OPTIMIZER(all risky 5clas)'!$H$7</c:f>
              <c:strCache>
                <c:ptCount val="1"/>
                <c:pt idx="0">
                  <c:v>REITs</c:v>
                </c:pt>
              </c:strCache>
            </c:strRef>
          </c:tx>
          <c:spPr>
            <a:solidFill>
              <a:srgbClr val="CCFFFF"/>
            </a:solidFill>
            <a:ln w="12700">
              <a:solidFill>
                <a:srgbClr val="000000"/>
              </a:solidFill>
              <a:prstDash val="solid"/>
            </a:ln>
          </c:spPr>
          <c:cat>
            <c:numRef>
              <c:f>'OPTIMIZER(all risky 5clas)'!$B$8:$B$12</c:f>
              <c:numCache>
                <c:formatCode>0.0%</c:formatCode>
                <c:ptCount val="5"/>
                <c:pt idx="0">
                  <c:v>6.7246865646152718E-2</c:v>
                </c:pt>
                <c:pt idx="1">
                  <c:v>8.0435149234614534E-2</c:v>
                </c:pt>
                <c:pt idx="2">
                  <c:v>9.3623432823076363E-2</c:v>
                </c:pt>
                <c:pt idx="3">
                  <c:v>0.10681171641153818</c:v>
                </c:pt>
                <c:pt idx="4">
                  <c:v>0.12</c:v>
                </c:pt>
              </c:numCache>
            </c:numRef>
          </c:cat>
          <c:val>
            <c:numRef>
              <c:f>'OPTIMIZER(all risky 5clas)'!$H$8:$H$12</c:f>
              <c:numCache>
                <c:formatCode>0%</c:formatCode>
                <c:ptCount val="5"/>
                <c:pt idx="0">
                  <c:v>0</c:v>
                </c:pt>
                <c:pt idx="1">
                  <c:v>8.0085609941590433E-2</c:v>
                </c:pt>
                <c:pt idx="2">
                  <c:v>0.20805961359131592</c:v>
                </c:pt>
                <c:pt idx="3">
                  <c:v>0.28842395995112818</c:v>
                </c:pt>
                <c:pt idx="4">
                  <c:v>0</c:v>
                </c:pt>
              </c:numCache>
            </c:numRef>
          </c:val>
          <c:extLst>
            <c:ext xmlns:c16="http://schemas.microsoft.com/office/drawing/2014/chart" uri="{C3380CC4-5D6E-409C-BE32-E72D297353CC}">
              <c16:uniqueId val="{00000003-E839-4CDC-92E6-B2693D5819BD}"/>
            </c:ext>
          </c:extLst>
        </c:ser>
        <c:ser>
          <c:idx val="4"/>
          <c:order val="4"/>
          <c:tx>
            <c:strRef>
              <c:f>'OPTIMIZER(all risky 5clas)'!$I$7</c:f>
              <c:strCache>
                <c:ptCount val="1"/>
                <c:pt idx="0">
                  <c:v>Priv Real  Est</c:v>
                </c:pt>
              </c:strCache>
            </c:strRef>
          </c:tx>
          <c:spPr>
            <a:solidFill>
              <a:srgbClr val="660066"/>
            </a:solidFill>
            <a:ln w="12700">
              <a:solidFill>
                <a:srgbClr val="000000"/>
              </a:solidFill>
              <a:prstDash val="solid"/>
            </a:ln>
          </c:spPr>
          <c:cat>
            <c:numRef>
              <c:f>'OPTIMIZER(all risky 5clas)'!$B$8:$B$12</c:f>
              <c:numCache>
                <c:formatCode>0.0%</c:formatCode>
                <c:ptCount val="5"/>
                <c:pt idx="0">
                  <c:v>6.7246865646152718E-2</c:v>
                </c:pt>
                <c:pt idx="1">
                  <c:v>8.0435149234614534E-2</c:v>
                </c:pt>
                <c:pt idx="2">
                  <c:v>9.3623432823076363E-2</c:v>
                </c:pt>
                <c:pt idx="3">
                  <c:v>0.10681171641153818</c:v>
                </c:pt>
                <c:pt idx="4">
                  <c:v>0.12</c:v>
                </c:pt>
              </c:numCache>
            </c:numRef>
          </c:cat>
          <c:val>
            <c:numRef>
              <c:f>'OPTIMIZER(all risky 5clas)'!$I$8:$I$12</c:f>
              <c:numCache>
                <c:formatCode>0%</c:formatCode>
                <c:ptCount val="5"/>
                <c:pt idx="0">
                  <c:v>0.3226043758347138</c:v>
                </c:pt>
                <c:pt idx="1">
                  <c:v>0.25383317806886219</c:v>
                </c:pt>
                <c:pt idx="2">
                  <c:v>0.17352077939182925</c:v>
                </c:pt>
                <c:pt idx="3">
                  <c:v>0</c:v>
                </c:pt>
                <c:pt idx="4">
                  <c:v>0</c:v>
                </c:pt>
              </c:numCache>
            </c:numRef>
          </c:val>
          <c:extLst>
            <c:ext xmlns:c16="http://schemas.microsoft.com/office/drawing/2014/chart" uri="{C3380CC4-5D6E-409C-BE32-E72D297353CC}">
              <c16:uniqueId val="{00000004-E839-4CDC-92E6-B2693D5819BD}"/>
            </c:ext>
          </c:extLst>
        </c:ser>
        <c:ser>
          <c:idx val="5"/>
          <c:order val="5"/>
          <c:tx>
            <c:strRef>
              <c:f>'OPTIMIZER(all risky 5clas)'!$J$7</c:f>
              <c:strCache>
                <c:ptCount val="1"/>
                <c:pt idx="0">
                  <c:v>6</c:v>
                </c:pt>
              </c:strCache>
            </c:strRef>
          </c:tx>
          <c:spPr>
            <a:solidFill>
              <a:srgbClr val="FF8080"/>
            </a:solidFill>
            <a:ln w="12700">
              <a:solidFill>
                <a:srgbClr val="000000"/>
              </a:solidFill>
              <a:prstDash val="solid"/>
            </a:ln>
          </c:spPr>
          <c:cat>
            <c:numRef>
              <c:f>'OPTIMIZER(all risky 5clas)'!$B$8:$B$12</c:f>
              <c:numCache>
                <c:formatCode>0.0%</c:formatCode>
                <c:ptCount val="5"/>
                <c:pt idx="0">
                  <c:v>6.7246865646152718E-2</c:v>
                </c:pt>
                <c:pt idx="1">
                  <c:v>8.0435149234614534E-2</c:v>
                </c:pt>
                <c:pt idx="2">
                  <c:v>9.3623432823076363E-2</c:v>
                </c:pt>
                <c:pt idx="3">
                  <c:v>0.10681171641153818</c:v>
                </c:pt>
                <c:pt idx="4">
                  <c:v>0.12</c:v>
                </c:pt>
              </c:numCache>
            </c:numRef>
          </c:cat>
          <c:val>
            <c:numRef>
              <c:f>'OPTIMIZER(all risky 5clas)'!$J$8:$J$12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E839-4CDC-92E6-B2693D5819BD}"/>
            </c:ext>
          </c:extLst>
        </c:ser>
        <c:ser>
          <c:idx val="6"/>
          <c:order val="6"/>
          <c:tx>
            <c:strRef>
              <c:f>'OPTIMIZER(all risky 5clas)'!$K$7</c:f>
              <c:strCache>
                <c:ptCount val="1"/>
                <c:pt idx="0">
                  <c:v>7</c:v>
                </c:pt>
              </c:strCache>
            </c:strRef>
          </c:tx>
          <c:spPr>
            <a:solidFill>
              <a:srgbClr val="0066CC"/>
            </a:solidFill>
            <a:ln w="12700">
              <a:solidFill>
                <a:srgbClr val="000000"/>
              </a:solidFill>
              <a:prstDash val="solid"/>
            </a:ln>
          </c:spPr>
          <c:cat>
            <c:numRef>
              <c:f>'OPTIMIZER(all risky 5clas)'!$B$8:$B$12</c:f>
              <c:numCache>
                <c:formatCode>0.0%</c:formatCode>
                <c:ptCount val="5"/>
                <c:pt idx="0">
                  <c:v>6.7246865646152718E-2</c:v>
                </c:pt>
                <c:pt idx="1">
                  <c:v>8.0435149234614534E-2</c:v>
                </c:pt>
                <c:pt idx="2">
                  <c:v>9.3623432823076363E-2</c:v>
                </c:pt>
                <c:pt idx="3">
                  <c:v>0.10681171641153818</c:v>
                </c:pt>
                <c:pt idx="4">
                  <c:v>0.12</c:v>
                </c:pt>
              </c:numCache>
            </c:numRef>
          </c:cat>
          <c:val>
            <c:numRef>
              <c:f>'OPTIMIZER(all risky 5clas)'!$K$8:$K$12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6-E839-4CDC-92E6-B2693D5819BD}"/>
            </c:ext>
          </c:extLst>
        </c:ser>
        <c:ser>
          <c:idx val="7"/>
          <c:order val="7"/>
          <c:tx>
            <c:strRef>
              <c:f>'OPTIMIZER(all risky 5clas)'!$L$7</c:f>
              <c:strCache>
                <c:ptCount val="1"/>
                <c:pt idx="0">
                  <c:v>8</c:v>
                </c:pt>
              </c:strCache>
            </c:strRef>
          </c:tx>
          <c:spPr>
            <a:solidFill>
              <a:srgbClr val="CCCCFF"/>
            </a:solidFill>
            <a:ln w="12700">
              <a:solidFill>
                <a:srgbClr val="000000"/>
              </a:solidFill>
              <a:prstDash val="solid"/>
            </a:ln>
          </c:spPr>
          <c:cat>
            <c:numRef>
              <c:f>'OPTIMIZER(all risky 5clas)'!$B$8:$B$12</c:f>
              <c:numCache>
                <c:formatCode>0.0%</c:formatCode>
                <c:ptCount val="5"/>
                <c:pt idx="0">
                  <c:v>6.7246865646152718E-2</c:v>
                </c:pt>
                <c:pt idx="1">
                  <c:v>8.0435149234614534E-2</c:v>
                </c:pt>
                <c:pt idx="2">
                  <c:v>9.3623432823076363E-2</c:v>
                </c:pt>
                <c:pt idx="3">
                  <c:v>0.10681171641153818</c:v>
                </c:pt>
                <c:pt idx="4">
                  <c:v>0.12</c:v>
                </c:pt>
              </c:numCache>
            </c:numRef>
          </c:cat>
          <c:val>
            <c:numRef>
              <c:f>'OPTIMIZER(all risky 5clas)'!$L$8:$L$12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E839-4CDC-92E6-B2693D5819BD}"/>
            </c:ext>
          </c:extLst>
        </c:ser>
        <c:ser>
          <c:idx val="8"/>
          <c:order val="8"/>
          <c:tx>
            <c:strRef>
              <c:f>'OPTIMIZER(all risky 5clas)'!$M$7</c:f>
              <c:strCache>
                <c:ptCount val="1"/>
                <c:pt idx="0">
                  <c:v>9</c:v>
                </c:pt>
              </c:strCache>
            </c:strRef>
          </c:tx>
          <c:spPr>
            <a:solidFill>
              <a:srgbClr val="000080"/>
            </a:solidFill>
            <a:ln w="12700">
              <a:solidFill>
                <a:srgbClr val="000000"/>
              </a:solidFill>
              <a:prstDash val="solid"/>
            </a:ln>
          </c:spPr>
          <c:cat>
            <c:numRef>
              <c:f>'OPTIMIZER(all risky 5clas)'!$B$8:$B$12</c:f>
              <c:numCache>
                <c:formatCode>0.0%</c:formatCode>
                <c:ptCount val="5"/>
                <c:pt idx="0">
                  <c:v>6.7246865646152718E-2</c:v>
                </c:pt>
                <c:pt idx="1">
                  <c:v>8.0435149234614534E-2</c:v>
                </c:pt>
                <c:pt idx="2">
                  <c:v>9.3623432823076363E-2</c:v>
                </c:pt>
                <c:pt idx="3">
                  <c:v>0.10681171641153818</c:v>
                </c:pt>
                <c:pt idx="4">
                  <c:v>0.12</c:v>
                </c:pt>
              </c:numCache>
            </c:numRef>
          </c:cat>
          <c:val>
            <c:numRef>
              <c:f>'OPTIMIZER(all risky 5clas)'!$M$8:$M$12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8-E839-4CDC-92E6-B2693D5819BD}"/>
            </c:ext>
          </c:extLst>
        </c:ser>
        <c:ser>
          <c:idx val="9"/>
          <c:order val="9"/>
          <c:tx>
            <c:strRef>
              <c:f>'OPTIMIZER(all risky 5clas)'!$N$7</c:f>
              <c:strCache>
                <c:ptCount val="1"/>
                <c:pt idx="0">
                  <c:v>10</c:v>
                </c:pt>
              </c:strCache>
            </c:strRef>
          </c:tx>
          <c:spPr>
            <a:solidFill>
              <a:srgbClr val="FF00FF"/>
            </a:solidFill>
            <a:ln w="12700">
              <a:solidFill>
                <a:srgbClr val="000000"/>
              </a:solidFill>
              <a:prstDash val="solid"/>
            </a:ln>
          </c:spPr>
          <c:cat>
            <c:numRef>
              <c:f>'OPTIMIZER(all risky 5clas)'!$B$8:$B$12</c:f>
              <c:numCache>
                <c:formatCode>0.0%</c:formatCode>
                <c:ptCount val="5"/>
                <c:pt idx="0">
                  <c:v>6.7246865646152718E-2</c:v>
                </c:pt>
                <c:pt idx="1">
                  <c:v>8.0435149234614534E-2</c:v>
                </c:pt>
                <c:pt idx="2">
                  <c:v>9.3623432823076363E-2</c:v>
                </c:pt>
                <c:pt idx="3">
                  <c:v>0.10681171641153818</c:v>
                </c:pt>
                <c:pt idx="4">
                  <c:v>0.12</c:v>
                </c:pt>
              </c:numCache>
            </c:numRef>
          </c:cat>
          <c:val>
            <c:numRef>
              <c:f>'OPTIMIZER(all risky 5clas)'!$N$8:$N$12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9-E839-4CDC-92E6-B2693D5819BD}"/>
            </c:ext>
          </c:extLst>
        </c:ser>
        <c:ser>
          <c:idx val="10"/>
          <c:order val="10"/>
          <c:tx>
            <c:strRef>
              <c:f>'OPTIMIZER(all risky 5clas)'!$O$7</c:f>
              <c:strCache>
                <c:ptCount val="1"/>
                <c:pt idx="0">
                  <c:v>11</c:v>
                </c:pt>
              </c:strCache>
            </c:strRef>
          </c:tx>
          <c:spPr>
            <a:solidFill>
              <a:srgbClr val="FFFF00"/>
            </a:solidFill>
            <a:ln w="12700">
              <a:solidFill>
                <a:srgbClr val="000000"/>
              </a:solidFill>
              <a:prstDash val="solid"/>
            </a:ln>
          </c:spPr>
          <c:cat>
            <c:numRef>
              <c:f>'OPTIMIZER(all risky 5clas)'!$B$8:$B$12</c:f>
              <c:numCache>
                <c:formatCode>0.0%</c:formatCode>
                <c:ptCount val="5"/>
                <c:pt idx="0">
                  <c:v>6.7246865646152718E-2</c:v>
                </c:pt>
                <c:pt idx="1">
                  <c:v>8.0435149234614534E-2</c:v>
                </c:pt>
                <c:pt idx="2">
                  <c:v>9.3623432823076363E-2</c:v>
                </c:pt>
                <c:pt idx="3">
                  <c:v>0.10681171641153818</c:v>
                </c:pt>
                <c:pt idx="4">
                  <c:v>0.12</c:v>
                </c:pt>
              </c:numCache>
            </c:numRef>
          </c:cat>
          <c:val>
            <c:numRef>
              <c:f>'OPTIMIZER(all risky 5clas)'!$O$8:$O$12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A-E839-4CDC-92E6-B2693D5819BD}"/>
            </c:ext>
          </c:extLst>
        </c:ser>
        <c:ser>
          <c:idx val="11"/>
          <c:order val="11"/>
          <c:tx>
            <c:strRef>
              <c:f>'OPTIMIZER(all risky 5clas)'!$P$7</c:f>
              <c:strCache>
                <c:ptCount val="1"/>
                <c:pt idx="0">
                  <c:v>12</c:v>
                </c:pt>
              </c:strCache>
            </c:strRef>
          </c:tx>
          <c:spPr>
            <a:solidFill>
              <a:srgbClr val="00FFFF"/>
            </a:solidFill>
            <a:ln w="12700">
              <a:solidFill>
                <a:srgbClr val="000000"/>
              </a:solidFill>
              <a:prstDash val="solid"/>
            </a:ln>
          </c:spPr>
          <c:cat>
            <c:numRef>
              <c:f>'OPTIMIZER(all risky 5clas)'!$B$8:$B$12</c:f>
              <c:numCache>
                <c:formatCode>0.0%</c:formatCode>
                <c:ptCount val="5"/>
                <c:pt idx="0">
                  <c:v>6.7246865646152718E-2</c:v>
                </c:pt>
                <c:pt idx="1">
                  <c:v>8.0435149234614534E-2</c:v>
                </c:pt>
                <c:pt idx="2">
                  <c:v>9.3623432823076363E-2</c:v>
                </c:pt>
                <c:pt idx="3">
                  <c:v>0.10681171641153818</c:v>
                </c:pt>
                <c:pt idx="4">
                  <c:v>0.12</c:v>
                </c:pt>
              </c:numCache>
            </c:numRef>
          </c:cat>
          <c:val>
            <c:numRef>
              <c:f>'OPTIMIZER(all risky 5clas)'!$P$8:$P$12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B-E839-4CDC-92E6-B2693D5819BD}"/>
            </c:ext>
          </c:extLst>
        </c:ser>
        <c:ser>
          <c:idx val="12"/>
          <c:order val="12"/>
          <c:tx>
            <c:strRef>
              <c:f>'OPTIMIZER(all risky 5clas)'!$Q$7</c:f>
              <c:strCache>
                <c:ptCount val="1"/>
                <c:pt idx="0">
                  <c:v>13</c:v>
                </c:pt>
              </c:strCache>
            </c:strRef>
          </c:tx>
          <c:spPr>
            <a:solidFill>
              <a:srgbClr val="800080"/>
            </a:solidFill>
            <a:ln w="12700">
              <a:solidFill>
                <a:srgbClr val="000000"/>
              </a:solidFill>
              <a:prstDash val="solid"/>
            </a:ln>
          </c:spPr>
          <c:cat>
            <c:numRef>
              <c:f>'OPTIMIZER(all risky 5clas)'!$B$8:$B$12</c:f>
              <c:numCache>
                <c:formatCode>0.0%</c:formatCode>
                <c:ptCount val="5"/>
                <c:pt idx="0">
                  <c:v>6.7246865646152718E-2</c:v>
                </c:pt>
                <c:pt idx="1">
                  <c:v>8.0435149234614534E-2</c:v>
                </c:pt>
                <c:pt idx="2">
                  <c:v>9.3623432823076363E-2</c:v>
                </c:pt>
                <c:pt idx="3">
                  <c:v>0.10681171641153818</c:v>
                </c:pt>
                <c:pt idx="4">
                  <c:v>0.12</c:v>
                </c:pt>
              </c:numCache>
            </c:numRef>
          </c:cat>
          <c:val>
            <c:numRef>
              <c:f>'OPTIMIZER(all risky 5clas)'!$Q$8:$Q$12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C-E839-4CDC-92E6-B2693D5819BD}"/>
            </c:ext>
          </c:extLst>
        </c:ser>
        <c:ser>
          <c:idx val="13"/>
          <c:order val="13"/>
          <c:tx>
            <c:strRef>
              <c:f>'OPTIMIZER(all risky 5clas)'!$R$7</c:f>
              <c:strCache>
                <c:ptCount val="1"/>
                <c:pt idx="0">
                  <c:v>14</c:v>
                </c:pt>
              </c:strCache>
            </c:strRef>
          </c:tx>
          <c:spPr>
            <a:solidFill>
              <a:srgbClr val="800000"/>
            </a:solidFill>
            <a:ln w="12700">
              <a:solidFill>
                <a:srgbClr val="000000"/>
              </a:solidFill>
              <a:prstDash val="solid"/>
            </a:ln>
          </c:spPr>
          <c:cat>
            <c:numRef>
              <c:f>'OPTIMIZER(all risky 5clas)'!$B$8:$B$12</c:f>
              <c:numCache>
                <c:formatCode>0.0%</c:formatCode>
                <c:ptCount val="5"/>
                <c:pt idx="0">
                  <c:v>6.7246865646152718E-2</c:v>
                </c:pt>
                <c:pt idx="1">
                  <c:v>8.0435149234614534E-2</c:v>
                </c:pt>
                <c:pt idx="2">
                  <c:v>9.3623432823076363E-2</c:v>
                </c:pt>
                <c:pt idx="3">
                  <c:v>0.10681171641153818</c:v>
                </c:pt>
                <c:pt idx="4">
                  <c:v>0.12</c:v>
                </c:pt>
              </c:numCache>
            </c:numRef>
          </c:cat>
          <c:val>
            <c:numRef>
              <c:f>'OPTIMIZER(all risky 5clas)'!$R$8:$R$12</c:f>
              <c:numCache>
                <c:formatCode>0%</c:formatCode>
                <c:ptCount val="5"/>
                <c:pt idx="0">
                  <c:v>3.1712480132609524E-3</c:v>
                </c:pt>
                <c:pt idx="1">
                  <c:v>0</c:v>
                </c:pt>
                <c:pt idx="2">
                  <c:v>0</c:v>
                </c:pt>
                <c:pt idx="3">
                  <c:v>0</c:v>
                </c:pt>
                <c:pt idx="4">
                  <c:v>0</c:v>
                </c:pt>
              </c:numCache>
            </c:numRef>
          </c:val>
          <c:extLst>
            <c:ext xmlns:c16="http://schemas.microsoft.com/office/drawing/2014/chart" uri="{C3380CC4-5D6E-409C-BE32-E72D297353CC}">
              <c16:uniqueId val="{0000000D-E839-4CDC-92E6-B2693D5819BD}"/>
            </c:ext>
          </c:extLst>
        </c:ser>
        <c:dLbls>
          <c:showLegendKey val="0"/>
          <c:showVal val="0"/>
          <c:showCatName val="0"/>
          <c:showSerName val="0"/>
          <c:showPercent val="0"/>
          <c:showBubbleSize val="0"/>
        </c:dLbls>
        <c:axId val="398339088"/>
        <c:axId val="398339480"/>
      </c:areaChart>
      <c:catAx>
        <c:axId val="398339088"/>
        <c:scaling>
          <c:orientation val="minMax"/>
        </c:scaling>
        <c:delete val="0"/>
        <c:axPos val="b"/>
        <c:title>
          <c:tx>
            <c:rich>
              <a:bodyPr/>
              <a:lstStyle/>
              <a:p>
                <a:pPr>
                  <a:defRPr sz="1000" b="1" i="0" u="none" strike="noStrike" baseline="0">
                    <a:solidFill>
                      <a:srgbClr val="000000"/>
                    </a:solidFill>
                    <a:latin typeface="Arial Narrow"/>
                    <a:ea typeface="Arial Narrow"/>
                    <a:cs typeface="Arial Narrow"/>
                  </a:defRPr>
                </a:pPr>
                <a:r>
                  <a:rPr lang="en-US"/>
                  <a:t>Target Return</a:t>
                </a:r>
              </a:p>
            </c:rich>
          </c:tx>
          <c:layout>
            <c:manualLayout>
              <c:xMode val="edge"/>
              <c:yMode val="edge"/>
              <c:x val="0.39178690344062239"/>
              <c:y val="0.94453507340946163"/>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98339480"/>
        <c:crosses val="autoZero"/>
        <c:auto val="1"/>
        <c:lblAlgn val="ctr"/>
        <c:lblOffset val="100"/>
        <c:tickLblSkip val="1"/>
        <c:tickMarkSkip val="1"/>
        <c:noMultiLvlLbl val="0"/>
      </c:catAx>
      <c:valAx>
        <c:axId val="39833948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98339088"/>
        <c:crosses val="autoZero"/>
        <c:crossBetween val="midCat"/>
      </c:valAx>
      <c:spPr>
        <a:solidFill>
          <a:srgbClr val="C0C0C0"/>
        </a:solidFill>
        <a:ln w="12700">
          <a:solidFill>
            <a:srgbClr val="808080"/>
          </a:solidFill>
          <a:prstDash val="solid"/>
        </a:ln>
      </c:spPr>
    </c:plotArea>
    <c:legend>
      <c:legendPos val="r"/>
      <c:layout>
        <c:manualLayout>
          <c:xMode val="edge"/>
          <c:yMode val="edge"/>
          <c:x val="0.90566037735849159"/>
          <c:y val="0.12724306688417639"/>
          <c:w val="9.3229744728080072E-2"/>
          <c:h val="0.4812398042414355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Narrow"/>
              <a:ea typeface="Arial Narrow"/>
              <a:cs typeface="Arial Narrow"/>
            </a:defRPr>
          </a:pPr>
          <a:endParaRPr lang="en-US"/>
        </a:p>
      </c:txPr>
    </c:legend>
    <c:plotVisOnly val="1"/>
    <c:dispBlanksAs val="zero"/>
    <c:showDLblsOverMax val="0"/>
  </c:chart>
  <c:spPr>
    <a:noFill/>
    <a:ln w="9525">
      <a:noFill/>
    </a:ln>
  </c:spPr>
  <c:txPr>
    <a:bodyPr/>
    <a:lstStyle/>
    <a:p>
      <a:pPr>
        <a:defRPr sz="1000" b="0" i="0" u="none" strike="noStrike" baseline="0">
          <a:solidFill>
            <a:srgbClr val="000000"/>
          </a:solidFill>
          <a:latin typeface="Arial Narrow"/>
          <a:ea typeface="Arial Narrow"/>
          <a:cs typeface="Arial Narrow"/>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sheetPr codeName="Chart6"/>
  <sheetViews>
    <sheetView zoomScale="90" workbookViewId="0"/>
  </sheetViews>
  <pageMargins left="0.75" right="0.75" top="1" bottom="1" header="0.5" footer="0.5"/>
  <headerFooter alignWithMargins="0"/>
  <drawing r:id="rId1"/>
</chartsheet>
</file>

<file path=xl/chartsheets/sheet2.xml><?xml version="1.0" encoding="utf-8"?>
<chartsheet xmlns="http://schemas.openxmlformats.org/spreadsheetml/2006/main" xmlns:r="http://schemas.openxmlformats.org/officeDocument/2006/relationships">
  <sheetPr codeName="Chart1"/>
  <sheetViews>
    <sheetView zoomScale="83" workbookViewId="0"/>
  </sheetViews>
  <pageMargins left="0.75" right="0.75" top="1" bottom="1" header="0.5" footer="0.5"/>
  <pageSetup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sheetPr codeName="Chart7"/>
  <sheetViews>
    <sheetView zoomScale="90" workbookViewId="0"/>
  </sheetViews>
  <pageMargins left="0.75" right="0.75" top="1" bottom="1" header="0.5" footer="0.5"/>
  <headerFooter alignWithMargins="0"/>
  <drawing r:id="rId1"/>
</chartsheet>
</file>

<file path=xl/chartsheets/sheet4.xml><?xml version="1.0" encoding="utf-8"?>
<chartsheet xmlns="http://schemas.openxmlformats.org/spreadsheetml/2006/main" xmlns:r="http://schemas.openxmlformats.org/officeDocument/2006/relationships">
  <sheetPr codeName="Chart2"/>
  <sheetViews>
    <sheetView zoomScale="83" workbookViewId="0"/>
  </sheetViews>
  <pageMargins left="0.75" right="0.75" top="1" bottom="1" header="0.5" footer="0.5"/>
  <headerFooter alignWithMargins="0"/>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absoluteAnchor>
    <xdr:pos x="0" y="0"/>
    <xdr:ext cx="8661400" cy="629073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565614" cy="582057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61400" cy="629073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7422" cy="627961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geltner/Documents/Classes%20&amp;%20Teaching/432s12/Mod2%20PortfTheory_s12/phgel21exh_revis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Assets (2)"/>
      <sheetName val="2Assets"/>
      <sheetName val="3Assets_Revised"/>
      <sheetName val="3Assets (2)"/>
      <sheetName val="3Assets (3)"/>
      <sheetName val="3Assets (4)"/>
      <sheetName val="All Risky Assets"/>
      <sheetName val="All Risky Assets (2)"/>
      <sheetName val="All Risky Assets (3)"/>
      <sheetName val="With Riskless Asset"/>
      <sheetName val="With Riskless Asset (2)"/>
      <sheetName val="With Riskless Asset (3)"/>
      <sheetName val="21-10"/>
      <sheetName val="PFportf"/>
      <sheetName val="StBoRE"/>
      <sheetName val="TSvXnl"/>
      <sheetName val="StvBd(10y)"/>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6"/>
  <sheetViews>
    <sheetView tabSelected="1" workbookViewId="0">
      <selection activeCell="A6" sqref="A6"/>
    </sheetView>
  </sheetViews>
  <sheetFormatPr defaultColWidth="9.140625" defaultRowHeight="12.75"/>
  <cols>
    <col min="1" max="16384" width="9.140625" style="1"/>
  </cols>
  <sheetData>
    <row r="1" spans="1:1">
      <c r="A1" s="1" t="s">
        <v>90</v>
      </c>
    </row>
    <row r="2" spans="1:1">
      <c r="A2" s="1" t="s">
        <v>0</v>
      </c>
    </row>
    <row r="4" spans="1:1">
      <c r="A4" s="2" t="s">
        <v>1</v>
      </c>
    </row>
    <row r="5" spans="1:1">
      <c r="A5" s="2" t="s">
        <v>2</v>
      </c>
    </row>
    <row r="6" spans="1:1"/>
  </sheetData>
  <phoneticPr fontId="4" type="noConversion"/>
  <pageMargins left="0.75" right="0.75" top="1" bottom="1" header="0.5" footer="0.5"/>
  <headerFooter alignWithMargins="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58"/>
  <sheetViews>
    <sheetView showGridLines="0" workbookViewId="0"/>
  </sheetViews>
  <sheetFormatPr defaultColWidth="8" defaultRowHeight="11.25"/>
  <cols>
    <col min="1" max="1" width="3.7109375" style="4" customWidth="1"/>
    <col min="2" max="16384" width="8" style="4"/>
  </cols>
  <sheetData>
    <row r="1" spans="1:9" ht="12.75">
      <c r="A1" s="3"/>
    </row>
    <row r="2" spans="1:9" ht="27.75">
      <c r="H2" s="5"/>
      <c r="I2" s="6" t="s">
        <v>3</v>
      </c>
    </row>
    <row r="4" spans="1:9">
      <c r="I4" s="7" t="s">
        <v>72</v>
      </c>
    </row>
    <row r="5" spans="1:9">
      <c r="A5" s="4" t="s">
        <v>88</v>
      </c>
    </row>
    <row r="6" spans="1:9">
      <c r="A6" s="8" t="s">
        <v>4</v>
      </c>
    </row>
    <row r="7" spans="1:9">
      <c r="B7" s="4" t="s">
        <v>5</v>
      </c>
    </row>
    <row r="8" spans="1:9">
      <c r="B8" s="4" t="s">
        <v>6</v>
      </c>
    </row>
    <row r="9" spans="1:9">
      <c r="B9" s="4" t="s">
        <v>7</v>
      </c>
    </row>
    <row r="11" spans="1:9">
      <c r="B11" s="4" t="s">
        <v>91</v>
      </c>
    </row>
    <row r="13" spans="1:9">
      <c r="A13" s="8" t="s">
        <v>8</v>
      </c>
    </row>
    <row r="14" spans="1:9">
      <c r="B14" s="4" t="s">
        <v>9</v>
      </c>
    </row>
    <row r="15" spans="1:9">
      <c r="B15" s="4" t="s">
        <v>10</v>
      </c>
    </row>
    <row r="16" spans="1:9">
      <c r="B16" s="4" t="s">
        <v>11</v>
      </c>
    </row>
    <row r="18" spans="1:3">
      <c r="B18" s="4" t="s">
        <v>12</v>
      </c>
    </row>
    <row r="19" spans="1:3">
      <c r="B19" s="4" t="s">
        <v>13</v>
      </c>
    </row>
    <row r="21" spans="1:3">
      <c r="B21" s="4" t="s">
        <v>92</v>
      </c>
    </row>
    <row r="23" spans="1:3">
      <c r="B23" s="4" t="s">
        <v>14</v>
      </c>
    </row>
    <row r="25" spans="1:3">
      <c r="A25" s="8" t="s">
        <v>15</v>
      </c>
    </row>
    <row r="26" spans="1:3">
      <c r="B26" s="4" t="s">
        <v>73</v>
      </c>
    </row>
    <row r="27" spans="1:3">
      <c r="B27" s="4" t="s">
        <v>74</v>
      </c>
    </row>
    <row r="29" spans="1:3">
      <c r="B29" s="4" t="s">
        <v>76</v>
      </c>
    </row>
    <row r="30" spans="1:3">
      <c r="B30" s="4" t="s">
        <v>79</v>
      </c>
    </row>
    <row r="31" spans="1:3">
      <c r="B31" s="4">
        <v>1</v>
      </c>
      <c r="C31" s="4" t="s">
        <v>80</v>
      </c>
    </row>
    <row r="32" spans="1:3">
      <c r="B32" s="4">
        <v>2</v>
      </c>
      <c r="C32" s="4" t="s">
        <v>16</v>
      </c>
    </row>
    <row r="33" spans="1:2">
      <c r="B33" s="4" t="s">
        <v>75</v>
      </c>
    </row>
    <row r="34" spans="1:2">
      <c r="B34" s="4" t="s">
        <v>77</v>
      </c>
    </row>
    <row r="35" spans="1:2">
      <c r="B35" s="4" t="s">
        <v>89</v>
      </c>
    </row>
    <row r="37" spans="1:2">
      <c r="B37" s="4" t="s">
        <v>17</v>
      </c>
    </row>
    <row r="38" spans="1:2">
      <c r="B38" s="4" t="s">
        <v>83</v>
      </c>
    </row>
    <row r="39" spans="1:2">
      <c r="B39" s="4" t="s">
        <v>84</v>
      </c>
    </row>
    <row r="40" spans="1:2">
      <c r="B40" s="4" t="s">
        <v>87</v>
      </c>
    </row>
    <row r="41" spans="1:2">
      <c r="B41" s="4" t="s">
        <v>85</v>
      </c>
    </row>
    <row r="42" spans="1:2">
      <c r="B42" s="4" t="s">
        <v>86</v>
      </c>
    </row>
    <row r="43" spans="1:2">
      <c r="B43" s="4" t="s">
        <v>93</v>
      </c>
    </row>
    <row r="45" spans="1:2">
      <c r="A45" s="8" t="s">
        <v>18</v>
      </c>
    </row>
    <row r="46" spans="1:2">
      <c r="B46" s="4" t="s">
        <v>78</v>
      </c>
    </row>
    <row r="47" spans="1:2">
      <c r="B47" s="4" t="s">
        <v>81</v>
      </c>
    </row>
    <row r="48" spans="1:2">
      <c r="B48" s="4" t="s">
        <v>82</v>
      </c>
    </row>
    <row r="49" spans="1:2">
      <c r="B49" s="4" t="s">
        <v>19</v>
      </c>
    </row>
    <row r="50" spans="1:2">
      <c r="B50" s="4" t="s">
        <v>20</v>
      </c>
    </row>
    <row r="52" spans="1:2">
      <c r="A52" s="8" t="s">
        <v>21</v>
      </c>
    </row>
    <row r="53" spans="1:2">
      <c r="B53" s="4" t="s">
        <v>94</v>
      </c>
    </row>
    <row r="55" spans="1:2">
      <c r="A55" s="8" t="s">
        <v>22</v>
      </c>
    </row>
    <row r="56" spans="1:2">
      <c r="A56" s="9"/>
      <c r="B56" s="4" t="s">
        <v>95</v>
      </c>
    </row>
    <row r="58" spans="1:2" ht="20.25">
      <c r="A58" s="10"/>
    </row>
  </sheetData>
  <phoneticPr fontId="5"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O80"/>
  <sheetViews>
    <sheetView workbookViewId="0"/>
  </sheetViews>
  <sheetFormatPr defaultColWidth="8" defaultRowHeight="11.25"/>
  <cols>
    <col min="1" max="1" width="21.42578125" style="13" customWidth="1"/>
    <col min="2" max="15" width="8" style="18" customWidth="1"/>
    <col min="16" max="16384" width="8" style="13"/>
  </cols>
  <sheetData>
    <row r="1" spans="1:15" ht="15.75">
      <c r="A1" s="11" t="s">
        <v>23</v>
      </c>
      <c r="B1" s="12"/>
      <c r="C1" s="12"/>
      <c r="D1" s="12"/>
      <c r="E1" s="12"/>
      <c r="F1" s="12"/>
      <c r="G1" s="12"/>
      <c r="H1" s="12"/>
      <c r="I1" s="12"/>
      <c r="J1" s="12"/>
      <c r="K1" s="12"/>
      <c r="L1" s="12"/>
      <c r="M1" s="12"/>
      <c r="N1" s="12"/>
      <c r="O1" s="12"/>
    </row>
    <row r="2" spans="1:15">
      <c r="A2" s="14"/>
      <c r="B2" s="15"/>
      <c r="C2" s="15"/>
      <c r="D2" s="15"/>
      <c r="E2" s="15"/>
      <c r="F2" s="15"/>
      <c r="G2" s="15"/>
      <c r="H2" s="15"/>
      <c r="I2" s="15"/>
      <c r="J2" s="15"/>
      <c r="K2" s="15"/>
      <c r="L2" s="15"/>
      <c r="M2" s="15"/>
      <c r="N2" s="15"/>
      <c r="O2" s="15"/>
    </row>
    <row r="3" spans="1:15">
      <c r="A3" s="14" t="s">
        <v>24</v>
      </c>
      <c r="B3" s="15"/>
      <c r="C3" s="15"/>
      <c r="D3" s="15"/>
      <c r="E3" s="15"/>
      <c r="F3" s="15"/>
      <c r="G3" s="15"/>
      <c r="H3" s="15"/>
      <c r="I3" s="15"/>
      <c r="J3" s="15"/>
      <c r="K3" s="15"/>
      <c r="L3" s="15"/>
      <c r="M3" s="15"/>
      <c r="N3" s="15"/>
      <c r="O3" s="15"/>
    </row>
    <row r="4" spans="1:15" ht="22.5" customHeight="1">
      <c r="B4" s="16" t="str">
        <f>B27</f>
        <v>Stocks</v>
      </c>
      <c r="C4" s="16" t="str">
        <f t="shared" ref="C4:O4" si="0">C27</f>
        <v>Bonds</v>
      </c>
      <c r="D4" s="16" t="str">
        <f t="shared" si="0"/>
        <v>Real Estate</v>
      </c>
      <c r="E4" s="16">
        <f t="shared" si="0"/>
        <v>4</v>
      </c>
      <c r="F4" s="16">
        <f t="shared" si="0"/>
        <v>5</v>
      </c>
      <c r="G4" s="16">
        <f t="shared" si="0"/>
        <v>6</v>
      </c>
      <c r="H4" s="16">
        <f t="shared" si="0"/>
        <v>7</v>
      </c>
      <c r="I4" s="16">
        <f t="shared" si="0"/>
        <v>8</v>
      </c>
      <c r="J4" s="16">
        <f t="shared" si="0"/>
        <v>9</v>
      </c>
      <c r="K4" s="16">
        <f t="shared" si="0"/>
        <v>10</v>
      </c>
      <c r="L4" s="16">
        <f t="shared" si="0"/>
        <v>11</v>
      </c>
      <c r="M4" s="16">
        <f t="shared" si="0"/>
        <v>12</v>
      </c>
      <c r="N4" s="16">
        <f t="shared" si="0"/>
        <v>13</v>
      </c>
      <c r="O4" s="16">
        <f t="shared" si="0"/>
        <v>14</v>
      </c>
    </row>
    <row r="5" spans="1:15">
      <c r="B5" s="17">
        <f>AVERAGE(B28:B80)</f>
        <v>0.12715563105033822</v>
      </c>
      <c r="C5" s="17">
        <f t="shared" ref="C5:O5" si="1">AVERAGE(C28:C80)</f>
        <v>9.7433277324220871E-2</v>
      </c>
      <c r="D5" s="17">
        <f t="shared" si="1"/>
        <v>9.9114705882352966E-2</v>
      </c>
      <c r="E5" s="17" t="e">
        <f t="shared" si="1"/>
        <v>#DIV/0!</v>
      </c>
      <c r="F5" s="17" t="e">
        <f>AVERAGE(F28:F80)</f>
        <v>#DIV/0!</v>
      </c>
      <c r="G5" s="17" t="e">
        <f t="shared" si="1"/>
        <v>#DIV/0!</v>
      </c>
      <c r="H5" s="17" t="e">
        <f t="shared" si="1"/>
        <v>#DIV/0!</v>
      </c>
      <c r="I5" s="17" t="e">
        <f t="shared" si="1"/>
        <v>#DIV/0!</v>
      </c>
      <c r="J5" s="17" t="e">
        <f t="shared" si="1"/>
        <v>#DIV/0!</v>
      </c>
      <c r="K5" s="17" t="e">
        <f t="shared" si="1"/>
        <v>#DIV/0!</v>
      </c>
      <c r="L5" s="17" t="e">
        <f t="shared" si="1"/>
        <v>#DIV/0!</v>
      </c>
      <c r="M5" s="17" t="e">
        <f t="shared" si="1"/>
        <v>#DIV/0!</v>
      </c>
      <c r="N5" s="17" t="e">
        <f t="shared" si="1"/>
        <v>#DIV/0!</v>
      </c>
      <c r="O5" s="17" t="e">
        <f t="shared" si="1"/>
        <v>#DIV/0!</v>
      </c>
    </row>
    <row r="7" spans="1:15">
      <c r="A7" s="14" t="s">
        <v>25</v>
      </c>
    </row>
    <row r="8" spans="1:15">
      <c r="B8" s="17">
        <f>STDEV(B28:B80)</f>
        <v>0.17484533359608387</v>
      </c>
      <c r="C8" s="17">
        <f t="shared" ref="C8:O8" si="2">STDEV(C28:C80)</f>
        <v>0.11759184576458706</v>
      </c>
      <c r="D8" s="17">
        <f t="shared" si="2"/>
        <v>9.0222150098847154E-2</v>
      </c>
      <c r="E8" s="17" t="e">
        <f t="shared" si="2"/>
        <v>#DIV/0!</v>
      </c>
      <c r="F8" s="17" t="e">
        <f t="shared" si="2"/>
        <v>#DIV/0!</v>
      </c>
      <c r="G8" s="17" t="e">
        <f t="shared" si="2"/>
        <v>#DIV/0!</v>
      </c>
      <c r="H8" s="17" t="e">
        <f t="shared" si="2"/>
        <v>#DIV/0!</v>
      </c>
      <c r="I8" s="17" t="e">
        <f t="shared" si="2"/>
        <v>#DIV/0!</v>
      </c>
      <c r="J8" s="17" t="e">
        <f t="shared" si="2"/>
        <v>#DIV/0!</v>
      </c>
      <c r="K8" s="17" t="e">
        <f t="shared" si="2"/>
        <v>#DIV/0!</v>
      </c>
      <c r="L8" s="17" t="e">
        <f t="shared" si="2"/>
        <v>#DIV/0!</v>
      </c>
      <c r="M8" s="17" t="e">
        <f t="shared" si="2"/>
        <v>#DIV/0!</v>
      </c>
      <c r="N8" s="17" t="e">
        <f t="shared" si="2"/>
        <v>#DIV/0!</v>
      </c>
      <c r="O8" s="17" t="e">
        <f t="shared" si="2"/>
        <v>#DIV/0!</v>
      </c>
    </row>
    <row r="10" spans="1:15">
      <c r="A10" s="14" t="s">
        <v>26</v>
      </c>
    </row>
    <row r="11" spans="1:15">
      <c r="A11" s="18" t="str">
        <f t="array" ref="A11:A24">TRANSPOSE(B27:O27)</f>
        <v>Stocks</v>
      </c>
      <c r="B11" s="19">
        <f>CORREL($B$28:$B$80,B28:B80)</f>
        <v>1.0000000000000002</v>
      </c>
      <c r="C11" s="19">
        <f t="shared" ref="C11:O11" si="3">CORREL($B$28:$B$80,C28:C80)</f>
        <v>0.272146311151029</v>
      </c>
      <c r="D11" s="19">
        <f t="shared" si="3"/>
        <v>0.16581627597288898</v>
      </c>
      <c r="E11" s="19" t="e">
        <f t="shared" si="3"/>
        <v>#DIV/0!</v>
      </c>
      <c r="F11" s="19" t="e">
        <f t="shared" si="3"/>
        <v>#DIV/0!</v>
      </c>
      <c r="G11" s="19" t="e">
        <f t="shared" si="3"/>
        <v>#DIV/0!</v>
      </c>
      <c r="H11" s="19" t="e">
        <f t="shared" si="3"/>
        <v>#DIV/0!</v>
      </c>
      <c r="I11" s="19" t="e">
        <f t="shared" si="3"/>
        <v>#DIV/0!</v>
      </c>
      <c r="J11" s="19" t="e">
        <f t="shared" si="3"/>
        <v>#DIV/0!</v>
      </c>
      <c r="K11" s="19" t="e">
        <f t="shared" si="3"/>
        <v>#DIV/0!</v>
      </c>
      <c r="L11" s="19" t="e">
        <f t="shared" si="3"/>
        <v>#DIV/0!</v>
      </c>
      <c r="M11" s="19" t="e">
        <f t="shared" si="3"/>
        <v>#DIV/0!</v>
      </c>
      <c r="N11" s="19" t="e">
        <f t="shared" si="3"/>
        <v>#DIV/0!</v>
      </c>
      <c r="O11" s="19" t="e">
        <f t="shared" si="3"/>
        <v>#DIV/0!</v>
      </c>
    </row>
    <row r="12" spans="1:15">
      <c r="A12" s="18" t="str">
        <v>Bonds</v>
      </c>
      <c r="B12" s="19"/>
      <c r="C12" s="19">
        <f>CORREL($C$28:$C$80,C28:C80)</f>
        <v>1</v>
      </c>
      <c r="D12" s="19">
        <f t="shared" ref="D12:O12" si="4">CORREL($C$28:$C$80,D28:D80)</f>
        <v>-0.21042448670204536</v>
      </c>
      <c r="E12" s="19" t="e">
        <f t="shared" si="4"/>
        <v>#DIV/0!</v>
      </c>
      <c r="F12" s="19" t="e">
        <f t="shared" si="4"/>
        <v>#DIV/0!</v>
      </c>
      <c r="G12" s="19" t="e">
        <f t="shared" si="4"/>
        <v>#DIV/0!</v>
      </c>
      <c r="H12" s="19" t="e">
        <f t="shared" si="4"/>
        <v>#DIV/0!</v>
      </c>
      <c r="I12" s="19" t="e">
        <f t="shared" si="4"/>
        <v>#DIV/0!</v>
      </c>
      <c r="J12" s="19" t="e">
        <f t="shared" si="4"/>
        <v>#DIV/0!</v>
      </c>
      <c r="K12" s="19" t="e">
        <f t="shared" si="4"/>
        <v>#DIV/0!</v>
      </c>
      <c r="L12" s="19" t="e">
        <f t="shared" si="4"/>
        <v>#DIV/0!</v>
      </c>
      <c r="M12" s="19" t="e">
        <f t="shared" si="4"/>
        <v>#DIV/0!</v>
      </c>
      <c r="N12" s="19" t="e">
        <f t="shared" si="4"/>
        <v>#DIV/0!</v>
      </c>
      <c r="O12" s="19" t="e">
        <f t="shared" si="4"/>
        <v>#DIV/0!</v>
      </c>
    </row>
    <row r="13" spans="1:15">
      <c r="A13" s="18" t="str">
        <v>Real Estate</v>
      </c>
      <c r="B13" s="19"/>
      <c r="C13" s="19"/>
      <c r="D13" s="19">
        <f>CORREL($D$28:$D$80,D28:D80)</f>
        <v>1</v>
      </c>
      <c r="E13" s="19" t="e">
        <f t="shared" ref="E13:O13" si="5">CORREL($D$28:$D$80,E28:E80)</f>
        <v>#DIV/0!</v>
      </c>
      <c r="F13" s="19" t="e">
        <f t="shared" si="5"/>
        <v>#DIV/0!</v>
      </c>
      <c r="G13" s="19" t="e">
        <f t="shared" si="5"/>
        <v>#DIV/0!</v>
      </c>
      <c r="H13" s="19" t="e">
        <f t="shared" si="5"/>
        <v>#DIV/0!</v>
      </c>
      <c r="I13" s="19" t="e">
        <f t="shared" si="5"/>
        <v>#DIV/0!</v>
      </c>
      <c r="J13" s="19" t="e">
        <f t="shared" si="5"/>
        <v>#DIV/0!</v>
      </c>
      <c r="K13" s="19" t="e">
        <f t="shared" si="5"/>
        <v>#DIV/0!</v>
      </c>
      <c r="L13" s="19" t="e">
        <f t="shared" si="5"/>
        <v>#DIV/0!</v>
      </c>
      <c r="M13" s="19" t="e">
        <f t="shared" si="5"/>
        <v>#DIV/0!</v>
      </c>
      <c r="N13" s="19" t="e">
        <f t="shared" si="5"/>
        <v>#DIV/0!</v>
      </c>
      <c r="O13" s="19" t="e">
        <f t="shared" si="5"/>
        <v>#DIV/0!</v>
      </c>
    </row>
    <row r="14" spans="1:15">
      <c r="A14" s="18">
        <v>4</v>
      </c>
      <c r="B14" s="19"/>
      <c r="C14" s="19"/>
      <c r="D14" s="19"/>
      <c r="E14" s="19" t="e">
        <f>CORREL($E$28:$E$80,E28:E80)</f>
        <v>#DIV/0!</v>
      </c>
      <c r="F14" s="19" t="e">
        <f t="shared" ref="F14:O14" si="6">CORREL($E$28:$E$80,F28:F80)</f>
        <v>#DIV/0!</v>
      </c>
      <c r="G14" s="19" t="e">
        <f t="shared" si="6"/>
        <v>#DIV/0!</v>
      </c>
      <c r="H14" s="19" t="e">
        <f t="shared" si="6"/>
        <v>#DIV/0!</v>
      </c>
      <c r="I14" s="19" t="e">
        <f t="shared" si="6"/>
        <v>#DIV/0!</v>
      </c>
      <c r="J14" s="19" t="e">
        <f t="shared" si="6"/>
        <v>#DIV/0!</v>
      </c>
      <c r="K14" s="19" t="e">
        <f t="shared" si="6"/>
        <v>#DIV/0!</v>
      </c>
      <c r="L14" s="19" t="e">
        <f t="shared" si="6"/>
        <v>#DIV/0!</v>
      </c>
      <c r="M14" s="19" t="e">
        <f t="shared" si="6"/>
        <v>#DIV/0!</v>
      </c>
      <c r="N14" s="19" t="e">
        <f t="shared" si="6"/>
        <v>#DIV/0!</v>
      </c>
      <c r="O14" s="19" t="e">
        <f t="shared" si="6"/>
        <v>#DIV/0!</v>
      </c>
    </row>
    <row r="15" spans="1:15">
      <c r="A15" s="18">
        <v>5</v>
      </c>
      <c r="B15" s="19"/>
      <c r="C15" s="19"/>
      <c r="D15" s="19"/>
      <c r="E15" s="19"/>
      <c r="F15" s="19" t="e">
        <f>CORREL($F$28:$F$80,F28:F80)</f>
        <v>#DIV/0!</v>
      </c>
      <c r="G15" s="19" t="e">
        <f t="shared" ref="G15:O15" si="7">CORREL($F$28:$F$80,G28:G80)</f>
        <v>#DIV/0!</v>
      </c>
      <c r="H15" s="19" t="e">
        <f t="shared" si="7"/>
        <v>#DIV/0!</v>
      </c>
      <c r="I15" s="19" t="e">
        <f t="shared" si="7"/>
        <v>#DIV/0!</v>
      </c>
      <c r="J15" s="19" t="e">
        <f t="shared" si="7"/>
        <v>#DIV/0!</v>
      </c>
      <c r="K15" s="19" t="e">
        <f t="shared" si="7"/>
        <v>#DIV/0!</v>
      </c>
      <c r="L15" s="19" t="e">
        <f t="shared" si="7"/>
        <v>#DIV/0!</v>
      </c>
      <c r="M15" s="19" t="e">
        <f t="shared" si="7"/>
        <v>#DIV/0!</v>
      </c>
      <c r="N15" s="19" t="e">
        <f t="shared" si="7"/>
        <v>#DIV/0!</v>
      </c>
      <c r="O15" s="19" t="e">
        <f t="shared" si="7"/>
        <v>#DIV/0!</v>
      </c>
    </row>
    <row r="16" spans="1:15">
      <c r="A16" s="18">
        <v>6</v>
      </c>
      <c r="B16" s="19"/>
      <c r="C16" s="19"/>
      <c r="D16" s="19"/>
      <c r="E16" s="19"/>
      <c r="F16" s="19"/>
      <c r="G16" s="19" t="e">
        <f>CORREL($G$28:$G$80,G28:G80)</f>
        <v>#DIV/0!</v>
      </c>
      <c r="H16" s="19" t="e">
        <f t="shared" ref="H16:O16" si="8">CORREL($G$28:$G$80,H28:H80)</f>
        <v>#DIV/0!</v>
      </c>
      <c r="I16" s="19" t="e">
        <f t="shared" si="8"/>
        <v>#DIV/0!</v>
      </c>
      <c r="J16" s="19" t="e">
        <f t="shared" si="8"/>
        <v>#DIV/0!</v>
      </c>
      <c r="K16" s="19" t="e">
        <f t="shared" si="8"/>
        <v>#DIV/0!</v>
      </c>
      <c r="L16" s="19" t="e">
        <f t="shared" si="8"/>
        <v>#DIV/0!</v>
      </c>
      <c r="M16" s="19" t="e">
        <f t="shared" si="8"/>
        <v>#DIV/0!</v>
      </c>
      <c r="N16" s="19" t="e">
        <f t="shared" si="8"/>
        <v>#DIV/0!</v>
      </c>
      <c r="O16" s="19" t="e">
        <f t="shared" si="8"/>
        <v>#DIV/0!</v>
      </c>
    </row>
    <row r="17" spans="1:15">
      <c r="A17" s="18">
        <v>7</v>
      </c>
      <c r="B17" s="19"/>
      <c r="C17" s="19"/>
      <c r="D17" s="19"/>
      <c r="E17" s="19"/>
      <c r="F17" s="19"/>
      <c r="G17" s="19"/>
      <c r="H17" s="19" t="e">
        <f>CORREL($H$28:$H$80,H28:H80)</f>
        <v>#DIV/0!</v>
      </c>
      <c r="I17" s="19" t="e">
        <f t="shared" ref="I17:O17" si="9">CORREL($H$28:$H$80,I28:I80)</f>
        <v>#DIV/0!</v>
      </c>
      <c r="J17" s="19" t="e">
        <f t="shared" si="9"/>
        <v>#DIV/0!</v>
      </c>
      <c r="K17" s="19" t="e">
        <f t="shared" si="9"/>
        <v>#DIV/0!</v>
      </c>
      <c r="L17" s="19" t="e">
        <f t="shared" si="9"/>
        <v>#DIV/0!</v>
      </c>
      <c r="M17" s="19" t="e">
        <f t="shared" si="9"/>
        <v>#DIV/0!</v>
      </c>
      <c r="N17" s="19" t="e">
        <f t="shared" si="9"/>
        <v>#DIV/0!</v>
      </c>
      <c r="O17" s="19" t="e">
        <f t="shared" si="9"/>
        <v>#DIV/0!</v>
      </c>
    </row>
    <row r="18" spans="1:15">
      <c r="A18" s="18">
        <v>8</v>
      </c>
      <c r="B18" s="19"/>
      <c r="C18" s="19"/>
      <c r="D18" s="19"/>
      <c r="E18" s="19"/>
      <c r="F18" s="19"/>
      <c r="G18" s="19"/>
      <c r="H18" s="19"/>
      <c r="I18" s="19" t="e">
        <f>CORREL($I$28:$I$80,I28:I80)</f>
        <v>#DIV/0!</v>
      </c>
      <c r="J18" s="19" t="e">
        <f t="shared" ref="J18:O18" si="10">CORREL($I$28:$I$80,J28:J80)</f>
        <v>#DIV/0!</v>
      </c>
      <c r="K18" s="19" t="e">
        <f t="shared" si="10"/>
        <v>#DIV/0!</v>
      </c>
      <c r="L18" s="19" t="e">
        <f t="shared" si="10"/>
        <v>#DIV/0!</v>
      </c>
      <c r="M18" s="19" t="e">
        <f t="shared" si="10"/>
        <v>#DIV/0!</v>
      </c>
      <c r="N18" s="19" t="e">
        <f t="shared" si="10"/>
        <v>#DIV/0!</v>
      </c>
      <c r="O18" s="19" t="e">
        <f t="shared" si="10"/>
        <v>#DIV/0!</v>
      </c>
    </row>
    <row r="19" spans="1:15">
      <c r="A19" s="18">
        <v>9</v>
      </c>
      <c r="B19" s="19"/>
      <c r="C19" s="19"/>
      <c r="D19" s="19"/>
      <c r="E19" s="19"/>
      <c r="F19" s="19"/>
      <c r="G19" s="19"/>
      <c r="H19" s="19"/>
      <c r="I19" s="19"/>
      <c r="J19" s="19" t="e">
        <f t="shared" ref="J19:O19" si="11">CORREL($J$28:$J$80,J28:J80)</f>
        <v>#DIV/0!</v>
      </c>
      <c r="K19" s="19" t="e">
        <f t="shared" si="11"/>
        <v>#DIV/0!</v>
      </c>
      <c r="L19" s="19" t="e">
        <f t="shared" si="11"/>
        <v>#DIV/0!</v>
      </c>
      <c r="M19" s="19" t="e">
        <f t="shared" si="11"/>
        <v>#DIV/0!</v>
      </c>
      <c r="N19" s="19" t="e">
        <f t="shared" si="11"/>
        <v>#DIV/0!</v>
      </c>
      <c r="O19" s="19" t="e">
        <f t="shared" si="11"/>
        <v>#DIV/0!</v>
      </c>
    </row>
    <row r="20" spans="1:15">
      <c r="A20" s="18">
        <v>10</v>
      </c>
      <c r="B20" s="19"/>
      <c r="C20" s="19"/>
      <c r="D20" s="19"/>
      <c r="E20" s="19"/>
      <c r="F20" s="19"/>
      <c r="G20" s="19"/>
      <c r="H20" s="19"/>
      <c r="I20" s="19"/>
      <c r="J20" s="19"/>
      <c r="K20" s="19" t="e">
        <f>CORREL($K$28:$K$80,K28:K80)</f>
        <v>#DIV/0!</v>
      </c>
      <c r="L20" s="19" t="e">
        <f>CORREL($K$28:$K$80,L28:L80)</f>
        <v>#DIV/0!</v>
      </c>
      <c r="M20" s="19" t="e">
        <f>CORREL($K$28:$K$80,M28:M80)</f>
        <v>#DIV/0!</v>
      </c>
      <c r="N20" s="19" t="e">
        <f>CORREL($K$28:$K$80,N28:N80)</f>
        <v>#DIV/0!</v>
      </c>
      <c r="O20" s="19" t="e">
        <f>CORREL($K$28:$K$80,O28:O80)</f>
        <v>#DIV/0!</v>
      </c>
    </row>
    <row r="21" spans="1:15">
      <c r="A21" s="18">
        <v>11</v>
      </c>
      <c r="B21" s="19"/>
      <c r="C21" s="19"/>
      <c r="D21" s="19"/>
      <c r="E21" s="19"/>
      <c r="F21" s="19"/>
      <c r="G21" s="19"/>
      <c r="H21" s="19"/>
      <c r="I21" s="19"/>
      <c r="J21" s="19"/>
      <c r="K21" s="19"/>
      <c r="L21" s="19" t="e">
        <f>CORREL($L$28:$L$80,L28:L80)</f>
        <v>#DIV/0!</v>
      </c>
      <c r="M21" s="19" t="e">
        <f>CORREL($L$28:$L$80,M28:M80)</f>
        <v>#DIV/0!</v>
      </c>
      <c r="N21" s="19" t="e">
        <f>CORREL($L$28:$L$80,N28:N80)</f>
        <v>#DIV/0!</v>
      </c>
      <c r="O21" s="19" t="e">
        <f>CORREL($L$28:$L$80,O28:O80)</f>
        <v>#DIV/0!</v>
      </c>
    </row>
    <row r="22" spans="1:15">
      <c r="A22" s="18">
        <v>12</v>
      </c>
      <c r="B22" s="19"/>
      <c r="C22" s="19"/>
      <c r="D22" s="19"/>
      <c r="E22" s="19"/>
      <c r="F22" s="19"/>
      <c r="G22" s="19"/>
      <c r="H22" s="19"/>
      <c r="I22" s="19"/>
      <c r="J22" s="19"/>
      <c r="K22" s="19"/>
      <c r="L22" s="19"/>
      <c r="M22" s="19" t="e">
        <f>CORREL($M$28:$M$80,M28:M80)</f>
        <v>#DIV/0!</v>
      </c>
      <c r="N22" s="19" t="e">
        <f>CORREL($M$28:$M$80,N28:N80)</f>
        <v>#DIV/0!</v>
      </c>
      <c r="O22" s="19" t="e">
        <f>CORREL($M$28:$M$80,O28:O80)</f>
        <v>#DIV/0!</v>
      </c>
    </row>
    <row r="23" spans="1:15">
      <c r="A23" s="18">
        <v>13</v>
      </c>
      <c r="B23" s="19"/>
      <c r="C23" s="19"/>
      <c r="D23" s="19"/>
      <c r="E23" s="19"/>
      <c r="F23" s="19"/>
      <c r="G23" s="19"/>
      <c r="H23" s="19"/>
      <c r="I23" s="19"/>
      <c r="J23" s="19"/>
      <c r="K23" s="19"/>
      <c r="L23" s="19"/>
      <c r="M23" s="19"/>
      <c r="N23" s="19" t="e">
        <f>CORREL($N$28:$N$80,N28:N80)</f>
        <v>#DIV/0!</v>
      </c>
      <c r="O23" s="19" t="e">
        <f>CORREL($N$28:$N$80,O28:O80)</f>
        <v>#DIV/0!</v>
      </c>
    </row>
    <row r="24" spans="1:15">
      <c r="A24" s="18">
        <v>14</v>
      </c>
      <c r="B24" s="19"/>
      <c r="C24" s="19"/>
      <c r="D24" s="19"/>
      <c r="E24" s="19"/>
      <c r="F24" s="19"/>
      <c r="G24" s="19"/>
      <c r="H24" s="19"/>
      <c r="I24" s="19"/>
      <c r="J24" s="19"/>
      <c r="K24" s="19"/>
      <c r="L24" s="19"/>
      <c r="M24" s="19"/>
      <c r="N24" s="19"/>
      <c r="O24" s="19" t="e">
        <f>CORREL($O$28:$O$80,O28:O80)</f>
        <v>#DIV/0!</v>
      </c>
    </row>
    <row r="25" spans="1:15">
      <c r="B25" s="20"/>
    </row>
    <row r="26" spans="1:15">
      <c r="A26" s="14" t="s">
        <v>27</v>
      </c>
    </row>
    <row r="27" spans="1:15" s="23" customFormat="1" ht="22.5" customHeight="1">
      <c r="A27" s="21" t="s">
        <v>28</v>
      </c>
      <c r="B27" s="22" t="s">
        <v>29</v>
      </c>
      <c r="C27" s="22" t="s">
        <v>30</v>
      </c>
      <c r="D27" s="22" t="s">
        <v>31</v>
      </c>
      <c r="E27" s="22">
        <v>4</v>
      </c>
      <c r="F27" s="22">
        <v>5</v>
      </c>
      <c r="G27" s="22">
        <v>6</v>
      </c>
      <c r="H27" s="22">
        <v>7</v>
      </c>
      <c r="I27" s="22">
        <v>8</v>
      </c>
      <c r="J27" s="22">
        <v>9</v>
      </c>
      <c r="K27" s="22">
        <v>10</v>
      </c>
      <c r="L27" s="22">
        <v>11</v>
      </c>
      <c r="M27" s="22">
        <v>12</v>
      </c>
      <c r="N27" s="22">
        <v>13</v>
      </c>
      <c r="O27" s="22">
        <v>14</v>
      </c>
    </row>
    <row r="28" spans="1:15">
      <c r="A28" s="24">
        <v>1970</v>
      </c>
      <c r="B28" s="25">
        <v>4.0100000800000001E-2</v>
      </c>
      <c r="C28" s="25">
        <v>0.121100001</v>
      </c>
      <c r="D28" s="25">
        <v>0.20550000000000002</v>
      </c>
      <c r="E28" s="25"/>
      <c r="F28" s="25"/>
      <c r="G28" s="25"/>
      <c r="H28" s="25"/>
      <c r="I28" s="26"/>
      <c r="J28" s="26"/>
      <c r="K28" s="26"/>
      <c r="L28" s="26"/>
      <c r="M28" s="26"/>
      <c r="N28" s="26"/>
      <c r="O28" s="26"/>
    </row>
    <row r="29" spans="1:15">
      <c r="A29" s="24">
        <v>1971</v>
      </c>
      <c r="B29" s="25">
        <v>0.14309999339999999</v>
      </c>
      <c r="C29" s="25">
        <v>0.1323000043</v>
      </c>
      <c r="D29" s="25">
        <v>0.16090000000000002</v>
      </c>
      <c r="E29" s="25"/>
      <c r="F29" s="25"/>
      <c r="G29" s="25"/>
      <c r="H29" s="25"/>
      <c r="I29" s="26"/>
      <c r="J29" s="26"/>
      <c r="K29" s="26"/>
      <c r="L29" s="26"/>
      <c r="M29" s="26"/>
      <c r="N29" s="26"/>
      <c r="O29" s="26"/>
    </row>
    <row r="30" spans="1:15">
      <c r="A30" s="24">
        <v>1972</v>
      </c>
      <c r="B30" s="25">
        <v>0.18975996414900001</v>
      </c>
      <c r="C30" s="25">
        <v>5.6931324993599999E-2</v>
      </c>
      <c r="D30" s="25">
        <v>2.4E-2</v>
      </c>
      <c r="E30" s="25"/>
      <c r="F30" s="25"/>
      <c r="G30" s="25"/>
      <c r="H30" s="25"/>
      <c r="I30" s="26"/>
      <c r="J30" s="26"/>
      <c r="K30" s="26"/>
      <c r="L30" s="26"/>
      <c r="M30" s="26"/>
      <c r="N30" s="26"/>
      <c r="O30" s="26"/>
    </row>
    <row r="31" spans="1:15">
      <c r="A31" s="24">
        <v>1973</v>
      </c>
      <c r="B31" s="25">
        <v>-0.146617072367</v>
      </c>
      <c r="C31" s="25">
        <v>-1.1111111111100001E-2</v>
      </c>
      <c r="D31" s="25">
        <v>6.1800000000000001E-2</v>
      </c>
      <c r="E31" s="25"/>
      <c r="F31" s="25"/>
      <c r="G31" s="25"/>
      <c r="H31" s="25"/>
      <c r="I31" s="26"/>
      <c r="J31" s="26"/>
      <c r="K31" s="26"/>
      <c r="L31" s="26"/>
      <c r="M31" s="26"/>
      <c r="N31" s="26"/>
      <c r="O31" s="26"/>
    </row>
    <row r="32" spans="1:15">
      <c r="A32" s="24">
        <v>1974</v>
      </c>
      <c r="B32" s="25">
        <v>-0.26467586206900001</v>
      </c>
      <c r="C32" s="25">
        <v>4.3478260869600001E-2</v>
      </c>
      <c r="D32" s="25">
        <v>-4.4499999999999998E-2</v>
      </c>
      <c r="E32" s="25"/>
      <c r="F32" s="25"/>
      <c r="G32" s="25"/>
      <c r="H32" s="25"/>
      <c r="I32" s="26"/>
      <c r="J32" s="26"/>
      <c r="K32" s="26"/>
      <c r="L32" s="26"/>
      <c r="M32" s="26"/>
      <c r="N32" s="26"/>
      <c r="O32" s="26"/>
    </row>
    <row r="33" spans="1:15">
      <c r="A33" s="24">
        <v>1975</v>
      </c>
      <c r="B33" s="25">
        <v>0.37202453527399998</v>
      </c>
      <c r="C33" s="25">
        <v>9.1994382022500001E-2</v>
      </c>
      <c r="D33" s="25">
        <v>5.4300000000000001E-2</v>
      </c>
      <c r="E33" s="25"/>
      <c r="F33" s="25"/>
      <c r="G33" s="25"/>
      <c r="H33" s="25"/>
      <c r="I33" s="26"/>
      <c r="J33" s="26"/>
      <c r="K33" s="26"/>
      <c r="L33" s="26"/>
      <c r="M33" s="26"/>
      <c r="N33" s="26"/>
      <c r="O33" s="26"/>
    </row>
    <row r="34" spans="1:15">
      <c r="A34" s="24">
        <v>1976</v>
      </c>
      <c r="B34" s="25">
        <v>0.23843377447200001</v>
      </c>
      <c r="C34" s="25">
        <v>0.16763129689199999</v>
      </c>
      <c r="D34" s="25">
        <v>0.25059999999999999</v>
      </c>
      <c r="E34" s="25"/>
      <c r="F34" s="25"/>
      <c r="G34" s="25"/>
      <c r="H34" s="25"/>
      <c r="I34" s="26"/>
      <c r="J34" s="26"/>
      <c r="K34" s="26"/>
      <c r="L34" s="26"/>
      <c r="M34" s="26"/>
      <c r="N34" s="26"/>
      <c r="O34" s="26"/>
    </row>
    <row r="35" spans="1:15">
      <c r="A35" s="24">
        <v>1977</v>
      </c>
      <c r="B35" s="25">
        <v>-7.1833877947499999E-2</v>
      </c>
      <c r="C35" s="25">
        <v>-6.7927299430900001E-3</v>
      </c>
      <c r="D35" s="25">
        <v>0.1026</v>
      </c>
      <c r="E35" s="25"/>
      <c r="F35" s="25"/>
      <c r="G35" s="25"/>
      <c r="H35" s="25"/>
      <c r="I35" s="26"/>
      <c r="J35" s="26"/>
      <c r="K35" s="26"/>
      <c r="L35" s="26"/>
      <c r="M35" s="26"/>
      <c r="N35" s="26"/>
      <c r="O35" s="26"/>
    </row>
    <row r="36" spans="1:15">
      <c r="A36" s="24">
        <v>1978</v>
      </c>
      <c r="B36" s="25">
        <v>6.5600000000000006E-2</v>
      </c>
      <c r="C36" s="25">
        <v>-1.18E-2</v>
      </c>
      <c r="D36" s="25">
        <v>0.21010000000000001</v>
      </c>
      <c r="E36" s="25"/>
      <c r="F36" s="25"/>
      <c r="G36" s="25"/>
      <c r="H36" s="25"/>
      <c r="I36" s="26"/>
      <c r="J36" s="26"/>
      <c r="K36" s="26"/>
      <c r="L36" s="26"/>
      <c r="M36" s="26"/>
      <c r="N36" s="26"/>
      <c r="O36" s="26"/>
    </row>
    <row r="37" spans="1:15">
      <c r="A37" s="24">
        <v>1979</v>
      </c>
      <c r="B37" s="25">
        <v>0.18440000000000001</v>
      </c>
      <c r="C37" s="25">
        <v>-1.23E-2</v>
      </c>
      <c r="D37" s="25">
        <v>0.24302884423512969</v>
      </c>
      <c r="E37" s="25"/>
      <c r="F37" s="25"/>
      <c r="G37" s="25"/>
      <c r="H37" s="25"/>
      <c r="I37" s="26"/>
      <c r="J37" s="26"/>
      <c r="K37" s="26"/>
      <c r="L37" s="26"/>
      <c r="M37" s="26"/>
      <c r="N37" s="26"/>
      <c r="O37" s="26"/>
    </row>
    <row r="38" spans="1:15">
      <c r="A38" s="24">
        <v>1980</v>
      </c>
      <c r="B38" s="25">
        <v>0.32419999999999999</v>
      </c>
      <c r="C38" s="25">
        <v>-3.95E-2</v>
      </c>
      <c r="D38" s="25">
        <v>0.15559686441916964</v>
      </c>
      <c r="E38" s="25"/>
      <c r="F38" s="25"/>
      <c r="G38" s="25"/>
      <c r="H38" s="25"/>
      <c r="I38" s="26"/>
      <c r="J38" s="26"/>
      <c r="K38" s="26"/>
      <c r="L38" s="26"/>
      <c r="M38" s="26"/>
      <c r="N38" s="26"/>
      <c r="O38" s="26"/>
    </row>
    <row r="39" spans="1:15">
      <c r="A39" s="24">
        <v>1981</v>
      </c>
      <c r="B39" s="25">
        <v>-4.9099999999999998E-2</v>
      </c>
      <c r="C39" s="25">
        <v>1.8599999999999998E-2</v>
      </c>
      <c r="D39" s="25">
        <v>0.20959093080185037</v>
      </c>
      <c r="E39" s="25"/>
      <c r="F39" s="25"/>
      <c r="G39" s="25"/>
      <c r="H39" s="25"/>
      <c r="I39" s="26"/>
      <c r="J39" s="26"/>
      <c r="K39" s="26"/>
      <c r="L39" s="26"/>
      <c r="M39" s="26"/>
      <c r="N39" s="26"/>
      <c r="O39" s="26"/>
    </row>
    <row r="40" spans="1:15">
      <c r="A40" s="24">
        <v>1982</v>
      </c>
      <c r="B40" s="25">
        <v>0.21410000000000001</v>
      </c>
      <c r="C40" s="25">
        <v>0.40360000000000001</v>
      </c>
      <c r="D40" s="25">
        <v>-2.4850886259552091E-2</v>
      </c>
      <c r="E40" s="25"/>
      <c r="F40" s="25"/>
      <c r="G40" s="25"/>
      <c r="H40" s="25"/>
      <c r="I40" s="26"/>
      <c r="J40" s="26"/>
      <c r="K40" s="26"/>
      <c r="L40" s="26"/>
      <c r="M40" s="26"/>
      <c r="N40" s="26"/>
      <c r="O40" s="26"/>
    </row>
    <row r="41" spans="1:15">
      <c r="A41" s="24">
        <v>1983</v>
      </c>
      <c r="B41" s="25">
        <v>0.22509999999999999</v>
      </c>
      <c r="C41" s="25">
        <v>6.4999999999999997E-3</v>
      </c>
      <c r="D41" s="25">
        <v>0.14185717098321882</v>
      </c>
      <c r="E41" s="25"/>
      <c r="F41" s="25"/>
      <c r="G41" s="25"/>
      <c r="H41" s="25"/>
      <c r="I41" s="26"/>
      <c r="J41" s="26"/>
      <c r="K41" s="26"/>
      <c r="L41" s="26"/>
      <c r="M41" s="26"/>
      <c r="N41" s="26"/>
      <c r="O41" s="26"/>
    </row>
    <row r="42" spans="1:15">
      <c r="A42" s="24">
        <v>1984</v>
      </c>
      <c r="B42" s="25">
        <v>6.2700000000000006E-2</v>
      </c>
      <c r="C42" s="25">
        <v>0.15479999999999999</v>
      </c>
      <c r="D42" s="25">
        <v>0.14344180054149261</v>
      </c>
      <c r="E42" s="25"/>
      <c r="F42" s="25"/>
      <c r="G42" s="25"/>
      <c r="H42" s="25"/>
      <c r="I42" s="26"/>
      <c r="J42" s="26"/>
      <c r="K42" s="26"/>
      <c r="L42" s="26"/>
      <c r="M42" s="26"/>
      <c r="N42" s="26"/>
      <c r="O42" s="26"/>
    </row>
    <row r="43" spans="1:15">
      <c r="A43" s="24">
        <v>1985</v>
      </c>
      <c r="B43" s="25">
        <v>0.3216</v>
      </c>
      <c r="C43" s="25">
        <v>0.30969999999999998</v>
      </c>
      <c r="D43" s="25">
        <v>8.1619263868343256E-2</v>
      </c>
      <c r="E43" s="25"/>
      <c r="F43" s="25"/>
      <c r="G43" s="25"/>
      <c r="H43" s="25"/>
      <c r="I43" s="26"/>
      <c r="J43" s="26"/>
      <c r="K43" s="26"/>
      <c r="L43" s="26"/>
      <c r="M43" s="26"/>
      <c r="N43" s="26"/>
      <c r="O43" s="26"/>
    </row>
    <row r="44" spans="1:15">
      <c r="A44" s="24">
        <v>1986</v>
      </c>
      <c r="B44" s="25">
        <v>0.1847</v>
      </c>
      <c r="C44" s="25">
        <v>0.24529999999999999</v>
      </c>
      <c r="D44" s="25">
        <v>1.9094726322075241E-2</v>
      </c>
      <c r="E44" s="25"/>
      <c r="F44" s="25"/>
      <c r="G44" s="25"/>
      <c r="H44" s="25"/>
      <c r="I44" s="26"/>
      <c r="J44" s="26"/>
      <c r="K44" s="26"/>
      <c r="L44" s="26"/>
      <c r="M44" s="26"/>
      <c r="N44" s="26"/>
      <c r="O44" s="26"/>
    </row>
    <row r="45" spans="1:15">
      <c r="A45" s="24">
        <v>1987</v>
      </c>
      <c r="B45" s="25">
        <v>5.2299999999999999E-2</v>
      </c>
      <c r="C45" s="25">
        <v>-2.7099999999999999E-2</v>
      </c>
      <c r="D45" s="25">
        <v>4.1844492319349218E-2</v>
      </c>
      <c r="E45" s="25"/>
      <c r="F45" s="25"/>
      <c r="G45" s="25"/>
      <c r="H45" s="25"/>
      <c r="I45" s="26"/>
      <c r="J45" s="26"/>
      <c r="K45" s="26"/>
      <c r="L45" s="26"/>
      <c r="M45" s="26"/>
      <c r="N45" s="26"/>
      <c r="O45" s="26"/>
    </row>
    <row r="46" spans="1:15">
      <c r="A46" s="24">
        <v>1988</v>
      </c>
      <c r="B46" s="25">
        <v>0.1681</v>
      </c>
      <c r="C46" s="25">
        <v>9.6699999999999994E-2</v>
      </c>
      <c r="D46" s="25">
        <v>7.8751252441083344E-2</v>
      </c>
      <c r="E46" s="25"/>
      <c r="F46" s="25"/>
      <c r="G46" s="25"/>
      <c r="H46" s="25"/>
      <c r="I46" s="26"/>
      <c r="J46" s="26"/>
      <c r="K46" s="26"/>
      <c r="L46" s="26"/>
      <c r="M46" s="26"/>
      <c r="N46" s="26"/>
      <c r="O46" s="26"/>
    </row>
    <row r="47" spans="1:15">
      <c r="A47" s="24">
        <v>1989</v>
      </c>
      <c r="B47" s="25">
        <v>0.31490000000000001</v>
      </c>
      <c r="C47" s="25">
        <v>0.18110000000000001</v>
      </c>
      <c r="D47" s="25">
        <v>3.3086138702173848E-2</v>
      </c>
      <c r="E47" s="25"/>
      <c r="F47" s="25"/>
      <c r="G47" s="25"/>
      <c r="H47" s="25"/>
      <c r="I47" s="26"/>
      <c r="J47" s="26"/>
      <c r="K47" s="26"/>
      <c r="L47" s="26"/>
      <c r="M47" s="26"/>
      <c r="N47" s="26"/>
      <c r="O47" s="26"/>
    </row>
    <row r="48" spans="1:15">
      <c r="A48" s="24">
        <v>1990</v>
      </c>
      <c r="B48" s="25">
        <v>-3.1699999999999999E-2</v>
      </c>
      <c r="C48" s="25">
        <v>6.1800000000000001E-2</v>
      </c>
      <c r="D48" s="25">
        <v>-5.7812061564149621E-2</v>
      </c>
      <c r="E48" s="25"/>
      <c r="F48" s="25"/>
      <c r="G48" s="25"/>
      <c r="H48" s="25"/>
      <c r="I48" s="26"/>
      <c r="J48" s="26"/>
      <c r="K48" s="26"/>
      <c r="L48" s="26"/>
      <c r="M48" s="26"/>
      <c r="N48" s="26"/>
      <c r="O48" s="26"/>
    </row>
    <row r="49" spans="1:15">
      <c r="A49" s="24">
        <v>1991</v>
      </c>
      <c r="B49" s="25">
        <v>0.30549999999999999</v>
      </c>
      <c r="C49" s="25">
        <v>0.193</v>
      </c>
      <c r="D49" s="25">
        <v>-0.10634607649236892</v>
      </c>
      <c r="E49" s="25"/>
      <c r="F49" s="25"/>
      <c r="G49" s="25"/>
      <c r="H49" s="25"/>
      <c r="I49" s="26"/>
      <c r="J49" s="26"/>
      <c r="K49" s="26"/>
      <c r="L49" s="26"/>
      <c r="M49" s="26"/>
      <c r="N49" s="26"/>
      <c r="O49" s="26"/>
    </row>
    <row r="50" spans="1:15">
      <c r="A50" s="24">
        <v>1992</v>
      </c>
      <c r="B50" s="25">
        <v>7.6700000000000004E-2</v>
      </c>
      <c r="C50" s="25">
        <v>8.0500000000000002E-2</v>
      </c>
      <c r="D50" s="25">
        <v>1.2314079189433592E-2</v>
      </c>
      <c r="E50" s="25"/>
      <c r="F50" s="25"/>
      <c r="G50" s="25"/>
      <c r="H50" s="25"/>
      <c r="I50" s="26"/>
      <c r="J50" s="26"/>
      <c r="K50" s="26"/>
      <c r="L50" s="26"/>
      <c r="M50" s="26"/>
      <c r="N50" s="26"/>
      <c r="O50" s="26"/>
    </row>
    <row r="51" spans="1:15">
      <c r="A51" s="24">
        <v>1993</v>
      </c>
      <c r="B51" s="25">
        <v>9.9900000000000003E-2</v>
      </c>
      <c r="C51" s="25">
        <v>0.18240000000000001</v>
      </c>
      <c r="D51" s="25">
        <v>0.12386657116420902</v>
      </c>
      <c r="E51" s="25"/>
      <c r="F51" s="25"/>
      <c r="G51" s="25"/>
      <c r="H51" s="25"/>
      <c r="I51" s="26"/>
      <c r="J51" s="26"/>
      <c r="K51" s="26"/>
      <c r="L51" s="26"/>
      <c r="M51" s="26"/>
      <c r="N51" s="26"/>
      <c r="O51" s="26"/>
    </row>
    <row r="52" spans="1:15">
      <c r="A52" s="24">
        <v>1994</v>
      </c>
      <c r="B52" s="25">
        <v>1.3100000000000001E-2</v>
      </c>
      <c r="C52" s="25">
        <v>-7.7700000000000005E-2</v>
      </c>
      <c r="D52" s="25">
        <v>0.17049032181951135</v>
      </c>
      <c r="E52" s="25"/>
      <c r="F52" s="25"/>
      <c r="G52" s="25"/>
      <c r="H52" s="25"/>
      <c r="I52" s="26"/>
      <c r="J52" s="26"/>
      <c r="K52" s="26"/>
      <c r="L52" s="26"/>
      <c r="M52" s="26"/>
      <c r="N52" s="26"/>
      <c r="O52" s="26"/>
    </row>
    <row r="53" spans="1:15">
      <c r="A53" s="24">
        <v>1995</v>
      </c>
      <c r="B53" s="25">
        <v>0.37430000000000002</v>
      </c>
      <c r="C53" s="25">
        <v>0.31669999999999998</v>
      </c>
      <c r="D53" s="25">
        <v>0.11486604958126934</v>
      </c>
      <c r="E53" s="25"/>
      <c r="F53" s="25"/>
      <c r="G53" s="25"/>
      <c r="H53" s="25"/>
      <c r="I53" s="26"/>
      <c r="J53" s="26"/>
      <c r="K53" s="26"/>
      <c r="L53" s="26"/>
      <c r="M53" s="26"/>
      <c r="N53" s="26"/>
      <c r="O53" s="26"/>
    </row>
    <row r="54" spans="1:15">
      <c r="A54" s="24">
        <v>1996</v>
      </c>
      <c r="B54" s="25">
        <v>0.23069999999999999</v>
      </c>
      <c r="C54" s="25">
        <v>-9.2999999999999992E-3</v>
      </c>
      <c r="D54" s="25">
        <v>0.1609990196499575</v>
      </c>
      <c r="E54" s="25"/>
      <c r="F54" s="25"/>
      <c r="G54" s="25"/>
      <c r="H54" s="25"/>
      <c r="I54" s="26"/>
      <c r="J54" s="26"/>
      <c r="K54" s="26"/>
      <c r="L54" s="26"/>
      <c r="M54" s="26"/>
      <c r="N54" s="26"/>
      <c r="O54" s="26"/>
    </row>
    <row r="55" spans="1:15">
      <c r="A55" s="24">
        <v>1997</v>
      </c>
      <c r="B55" s="25">
        <v>0.33360000000000001</v>
      </c>
      <c r="C55" s="25">
        <v>0.1585</v>
      </c>
      <c r="D55" s="25">
        <v>0.19707618229803386</v>
      </c>
      <c r="E55" s="25"/>
      <c r="F55" s="25"/>
      <c r="G55" s="25"/>
      <c r="H55" s="25"/>
      <c r="I55" s="26"/>
      <c r="J55" s="26"/>
      <c r="K55" s="26"/>
      <c r="L55" s="26"/>
      <c r="M55" s="26"/>
      <c r="N55" s="26"/>
      <c r="O55" s="26"/>
    </row>
    <row r="56" spans="1:15">
      <c r="A56" s="24">
        <v>1998</v>
      </c>
      <c r="B56" s="25">
        <v>0.2858</v>
      </c>
      <c r="C56" s="25">
        <v>0.13059999999999999</v>
      </c>
      <c r="D56" s="25">
        <v>0.19127116100056554</v>
      </c>
      <c r="E56" s="25"/>
      <c r="F56" s="25"/>
      <c r="G56" s="25"/>
      <c r="H56" s="25"/>
      <c r="I56" s="26"/>
      <c r="J56" s="26"/>
      <c r="K56" s="26"/>
      <c r="L56" s="26"/>
      <c r="M56" s="26"/>
      <c r="N56" s="26"/>
      <c r="O56" s="26"/>
    </row>
    <row r="57" spans="1:15">
      <c r="A57" s="24">
        <v>1999</v>
      </c>
      <c r="B57" s="25">
        <v>0.2104</v>
      </c>
      <c r="C57" s="25">
        <v>-8.9599999999999999E-2</v>
      </c>
      <c r="D57" s="25">
        <v>5.1186795051492685E-2</v>
      </c>
      <c r="E57" s="25"/>
      <c r="F57" s="25"/>
      <c r="G57" s="25"/>
      <c r="H57" s="25"/>
      <c r="I57" s="26"/>
      <c r="J57" s="26"/>
      <c r="K57" s="26"/>
      <c r="L57" s="26"/>
      <c r="M57" s="26"/>
      <c r="N57" s="26"/>
      <c r="O57" s="26"/>
    </row>
    <row r="58" spans="1:15">
      <c r="A58" s="24">
        <v>2000</v>
      </c>
      <c r="B58" s="25">
        <v>-9.11E-2</v>
      </c>
      <c r="C58" s="25">
        <v>0.21479999999999999</v>
      </c>
      <c r="D58" s="25">
        <v>0.13385917423619148</v>
      </c>
      <c r="E58" s="25"/>
      <c r="F58" s="25"/>
      <c r="G58" s="25"/>
      <c r="H58" s="25"/>
      <c r="I58" s="26"/>
      <c r="J58" s="26"/>
      <c r="K58" s="26"/>
      <c r="L58" s="26"/>
      <c r="M58" s="26"/>
      <c r="N58" s="26"/>
      <c r="O58" s="26"/>
    </row>
    <row r="59" spans="1:15">
      <c r="A59" s="24">
        <v>2001</v>
      </c>
      <c r="B59" s="25">
        <v>-0.1188</v>
      </c>
      <c r="C59" s="25">
        <v>3.6999999999999998E-2</v>
      </c>
      <c r="D59" s="25">
        <v>8.2842870175346556E-3</v>
      </c>
      <c r="E59" s="25"/>
      <c r="F59" s="25"/>
      <c r="G59" s="25"/>
      <c r="H59" s="25"/>
      <c r="I59" s="26"/>
      <c r="J59" s="26"/>
      <c r="K59" s="26"/>
      <c r="L59" s="26"/>
      <c r="M59" s="26"/>
      <c r="N59" s="26"/>
      <c r="O59" s="26"/>
    </row>
    <row r="60" spans="1:15">
      <c r="A60" s="24">
        <v>2002</v>
      </c>
      <c r="B60" s="25">
        <v>-0.221</v>
      </c>
      <c r="C60" s="25">
        <v>0.1784</v>
      </c>
      <c r="D60" s="25">
        <v>6.471341289702931E-2</v>
      </c>
      <c r="E60" s="25"/>
      <c r="F60" s="25"/>
      <c r="G60" s="25"/>
      <c r="H60" s="25"/>
      <c r="I60" s="26"/>
      <c r="J60" s="26"/>
      <c r="K60" s="26"/>
      <c r="L60" s="26"/>
      <c r="M60" s="26"/>
      <c r="N60" s="26"/>
      <c r="O60" s="26"/>
    </row>
    <row r="61" spans="1:15">
      <c r="A61" s="24">
        <v>2003</v>
      </c>
      <c r="B61" s="25">
        <v>0.28699999999999998</v>
      </c>
      <c r="C61" s="25">
        <v>1.4500000000000001E-2</v>
      </c>
      <c r="D61" s="25">
        <v>0.15677048577695621</v>
      </c>
      <c r="E61" s="25"/>
      <c r="F61" s="25"/>
      <c r="G61" s="25"/>
      <c r="H61" s="25"/>
      <c r="I61" s="26"/>
      <c r="J61" s="26"/>
      <c r="K61" s="26"/>
      <c r="L61" s="26"/>
      <c r="M61" s="26"/>
      <c r="N61" s="26"/>
      <c r="O61" s="26"/>
    </row>
    <row r="62" spans="1:15">
      <c r="A62" s="24"/>
      <c r="B62" s="25"/>
      <c r="C62" s="25"/>
      <c r="D62" s="25"/>
      <c r="E62" s="25"/>
      <c r="F62" s="25"/>
      <c r="G62" s="25"/>
      <c r="H62" s="25"/>
      <c r="I62" s="26"/>
      <c r="J62" s="26"/>
      <c r="K62" s="26"/>
      <c r="L62" s="26"/>
      <c r="M62" s="26"/>
      <c r="N62" s="26"/>
      <c r="O62" s="26"/>
    </row>
    <row r="63" spans="1:15">
      <c r="A63" s="24"/>
      <c r="B63" s="25"/>
      <c r="C63" s="25"/>
      <c r="D63" s="25"/>
      <c r="E63" s="25"/>
      <c r="F63" s="25"/>
      <c r="G63" s="25"/>
      <c r="H63" s="25"/>
      <c r="I63" s="26"/>
      <c r="J63" s="26"/>
      <c r="K63" s="26"/>
      <c r="L63" s="26"/>
      <c r="M63" s="26"/>
      <c r="N63" s="26"/>
      <c r="O63" s="26"/>
    </row>
    <row r="64" spans="1:15">
      <c r="A64" s="27"/>
      <c r="B64" s="25"/>
      <c r="C64" s="25"/>
      <c r="D64" s="25"/>
      <c r="E64" s="25"/>
      <c r="F64" s="25"/>
      <c r="G64" s="25"/>
      <c r="H64" s="26"/>
      <c r="I64" s="26"/>
      <c r="J64" s="26"/>
      <c r="K64" s="26"/>
      <c r="L64" s="26"/>
      <c r="M64" s="26"/>
      <c r="N64" s="26"/>
      <c r="O64" s="26"/>
    </row>
    <row r="65" spans="1:15">
      <c r="A65" s="27"/>
      <c r="B65" s="25"/>
      <c r="C65" s="25"/>
      <c r="D65" s="25"/>
      <c r="E65" s="25"/>
      <c r="F65" s="25"/>
      <c r="G65" s="25"/>
      <c r="H65" s="26"/>
      <c r="I65" s="26"/>
      <c r="J65" s="26"/>
      <c r="K65" s="26"/>
      <c r="L65" s="26"/>
      <c r="M65" s="26"/>
      <c r="N65" s="26"/>
      <c r="O65" s="26"/>
    </row>
    <row r="66" spans="1:15">
      <c r="A66" s="27"/>
      <c r="B66" s="25"/>
      <c r="C66" s="25"/>
      <c r="D66" s="25"/>
      <c r="E66" s="25"/>
      <c r="F66" s="25"/>
      <c r="G66" s="25"/>
      <c r="H66" s="26"/>
      <c r="I66" s="26"/>
      <c r="J66" s="26"/>
      <c r="K66" s="26"/>
      <c r="L66" s="26"/>
      <c r="M66" s="26"/>
      <c r="N66" s="26"/>
      <c r="O66" s="26"/>
    </row>
    <row r="67" spans="1:15">
      <c r="A67" s="27"/>
      <c r="B67" s="25"/>
      <c r="C67" s="25"/>
      <c r="D67" s="25"/>
      <c r="E67" s="25"/>
      <c r="F67" s="25"/>
      <c r="G67" s="25"/>
      <c r="H67" s="26"/>
      <c r="I67" s="26"/>
      <c r="J67" s="26"/>
      <c r="K67" s="26"/>
      <c r="L67" s="26"/>
      <c r="M67" s="26"/>
      <c r="N67" s="26"/>
      <c r="O67" s="26"/>
    </row>
    <row r="68" spans="1:15">
      <c r="A68" s="27"/>
      <c r="B68" s="25"/>
      <c r="C68" s="25"/>
      <c r="D68" s="25"/>
      <c r="E68" s="25"/>
      <c r="F68" s="25"/>
      <c r="G68" s="25"/>
      <c r="H68" s="26"/>
      <c r="I68" s="26"/>
      <c r="J68" s="26"/>
      <c r="K68" s="26"/>
      <c r="L68" s="26"/>
      <c r="M68" s="26"/>
      <c r="N68" s="26"/>
      <c r="O68" s="26"/>
    </row>
    <row r="69" spans="1:15">
      <c r="A69" s="27"/>
      <c r="B69" s="25"/>
      <c r="C69" s="25"/>
      <c r="D69" s="25"/>
      <c r="E69" s="25"/>
      <c r="F69" s="25"/>
      <c r="G69" s="25"/>
      <c r="H69" s="26"/>
      <c r="I69" s="26"/>
      <c r="J69" s="26"/>
      <c r="K69" s="26"/>
      <c r="L69" s="26"/>
      <c r="M69" s="26"/>
      <c r="N69" s="26"/>
      <c r="O69" s="26"/>
    </row>
    <row r="70" spans="1:15">
      <c r="A70" s="27"/>
      <c r="B70" s="25"/>
      <c r="C70" s="25"/>
      <c r="D70" s="25"/>
      <c r="E70" s="25"/>
      <c r="F70" s="25"/>
      <c r="G70" s="25"/>
      <c r="H70" s="26"/>
      <c r="I70" s="26"/>
      <c r="J70" s="26"/>
      <c r="K70" s="26"/>
      <c r="L70" s="26"/>
      <c r="M70" s="26"/>
      <c r="N70" s="26"/>
      <c r="O70" s="26"/>
    </row>
    <row r="71" spans="1:15">
      <c r="A71" s="27"/>
      <c r="B71" s="25"/>
      <c r="C71" s="25"/>
      <c r="D71" s="25"/>
      <c r="E71" s="25"/>
      <c r="F71" s="25"/>
      <c r="G71" s="25"/>
      <c r="H71" s="26"/>
      <c r="I71" s="26"/>
      <c r="J71" s="26"/>
      <c r="K71" s="26"/>
      <c r="L71" s="26"/>
      <c r="M71" s="26"/>
      <c r="N71" s="26"/>
      <c r="O71" s="26"/>
    </row>
    <row r="72" spans="1:15">
      <c r="A72" s="27"/>
      <c r="B72" s="25"/>
      <c r="C72" s="25"/>
      <c r="D72" s="25"/>
      <c r="E72" s="25"/>
      <c r="F72" s="25"/>
      <c r="G72" s="25"/>
      <c r="H72" s="26"/>
      <c r="I72" s="26"/>
      <c r="J72" s="26"/>
      <c r="K72" s="26"/>
      <c r="L72" s="26"/>
      <c r="M72" s="26"/>
      <c r="N72" s="26"/>
      <c r="O72" s="26"/>
    </row>
    <row r="73" spans="1:15">
      <c r="A73" s="27"/>
      <c r="B73" s="25"/>
      <c r="C73" s="25"/>
      <c r="D73" s="25"/>
      <c r="E73" s="25"/>
      <c r="F73" s="25"/>
      <c r="G73" s="25"/>
      <c r="H73" s="26"/>
      <c r="I73" s="26"/>
      <c r="J73" s="26"/>
      <c r="K73" s="26"/>
      <c r="L73" s="26"/>
      <c r="M73" s="26"/>
      <c r="N73" s="26"/>
      <c r="O73" s="26"/>
    </row>
    <row r="74" spans="1:15">
      <c r="A74" s="27"/>
      <c r="B74" s="25"/>
      <c r="C74" s="25"/>
      <c r="D74" s="25"/>
      <c r="E74" s="25"/>
      <c r="F74" s="25"/>
      <c r="G74" s="25"/>
      <c r="H74" s="26"/>
      <c r="I74" s="26"/>
      <c r="J74" s="26"/>
      <c r="K74" s="26"/>
      <c r="L74" s="26"/>
      <c r="M74" s="26"/>
      <c r="N74" s="26"/>
      <c r="O74" s="26"/>
    </row>
    <row r="75" spans="1:15">
      <c r="A75" s="27"/>
      <c r="B75" s="25"/>
      <c r="C75" s="25"/>
      <c r="D75" s="25"/>
      <c r="E75" s="25"/>
      <c r="F75" s="25"/>
      <c r="G75" s="25"/>
      <c r="H75" s="26"/>
      <c r="I75" s="26"/>
      <c r="J75" s="26"/>
      <c r="K75" s="26"/>
      <c r="L75" s="26"/>
      <c r="M75" s="26"/>
      <c r="N75" s="26"/>
      <c r="O75" s="26"/>
    </row>
    <row r="76" spans="1:15">
      <c r="A76" s="27"/>
      <c r="B76" s="25"/>
      <c r="C76" s="25"/>
      <c r="D76" s="25"/>
      <c r="E76" s="25"/>
      <c r="F76" s="25"/>
      <c r="G76" s="25"/>
      <c r="H76" s="26"/>
      <c r="I76" s="26"/>
      <c r="J76" s="26"/>
      <c r="K76" s="26"/>
      <c r="L76" s="26"/>
      <c r="M76" s="26"/>
      <c r="N76" s="26"/>
      <c r="O76" s="26"/>
    </row>
    <row r="77" spans="1:15">
      <c r="A77" s="27"/>
      <c r="B77" s="25"/>
      <c r="C77" s="25"/>
      <c r="D77" s="25"/>
      <c r="E77" s="25"/>
      <c r="F77" s="25"/>
      <c r="G77" s="25"/>
      <c r="H77" s="26"/>
      <c r="I77" s="26"/>
      <c r="J77" s="26"/>
      <c r="K77" s="26"/>
      <c r="L77" s="26"/>
      <c r="M77" s="26"/>
      <c r="N77" s="26"/>
      <c r="O77" s="26"/>
    </row>
    <row r="78" spans="1:15">
      <c r="A78" s="27"/>
      <c r="B78" s="25"/>
      <c r="C78" s="25"/>
      <c r="D78" s="25"/>
      <c r="E78" s="25"/>
      <c r="F78" s="25"/>
      <c r="G78" s="25"/>
      <c r="H78" s="26"/>
      <c r="I78" s="26"/>
      <c r="J78" s="26"/>
      <c r="K78" s="26"/>
      <c r="L78" s="26"/>
      <c r="M78" s="26"/>
      <c r="N78" s="26"/>
      <c r="O78" s="26"/>
    </row>
    <row r="79" spans="1:15">
      <c r="A79" s="27"/>
      <c r="B79" s="25"/>
      <c r="C79" s="25"/>
      <c r="D79" s="25"/>
      <c r="E79" s="25"/>
      <c r="F79" s="25"/>
      <c r="G79" s="25"/>
      <c r="H79" s="26"/>
      <c r="I79" s="26"/>
      <c r="J79" s="26"/>
      <c r="K79" s="26"/>
      <c r="L79" s="26"/>
      <c r="M79" s="26"/>
      <c r="N79" s="26"/>
      <c r="O79" s="26"/>
    </row>
    <row r="80" spans="1:15">
      <c r="A80" s="27"/>
      <c r="B80" s="25"/>
      <c r="C80" s="25"/>
      <c r="D80" s="25"/>
      <c r="E80" s="25"/>
      <c r="F80" s="25"/>
      <c r="G80" s="25"/>
      <c r="H80" s="26"/>
      <c r="I80" s="26"/>
      <c r="J80" s="26"/>
      <c r="K80" s="26"/>
      <c r="L80" s="26"/>
      <c r="M80" s="26"/>
      <c r="N80" s="26"/>
      <c r="O80" s="26"/>
    </row>
  </sheetData>
  <phoneticPr fontId="5" type="noConversion"/>
  <conditionalFormatting sqref="C12:O12 B1:O11 B13:O26">
    <cfRule type="expression" dxfId="15" priority="1" stopIfTrue="1">
      <formula>ISBLANK(B$27)</formula>
    </cfRule>
  </conditionalFormatting>
  <conditionalFormatting sqref="A11:A24">
    <cfRule type="cellIs" dxfId="14" priority="2" stopIfTrue="1" operator="equal">
      <formula>0</formula>
    </cfRule>
  </conditionalFormatting>
  <pageMargins left="0.75" right="0.75" top="1" bottom="1" header="0.5" footer="0.5"/>
  <headerFooter alignWithMargins="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O639"/>
  <sheetViews>
    <sheetView workbookViewId="0"/>
  </sheetViews>
  <sheetFormatPr defaultColWidth="8" defaultRowHeight="11.25"/>
  <cols>
    <col min="1" max="1" width="21.42578125" style="13" customWidth="1"/>
    <col min="2" max="15" width="8" style="18" customWidth="1"/>
    <col min="16" max="16384" width="8" style="13"/>
  </cols>
  <sheetData>
    <row r="1" spans="1:15" ht="15.75">
      <c r="A1" s="11" t="s">
        <v>32</v>
      </c>
      <c r="B1" s="12"/>
      <c r="C1" s="12"/>
      <c r="D1" s="12"/>
      <c r="E1" s="12"/>
      <c r="F1" s="12"/>
      <c r="G1" s="12"/>
      <c r="H1" s="12"/>
      <c r="I1" s="12"/>
      <c r="J1" s="12"/>
      <c r="K1" s="12"/>
      <c r="L1" s="12"/>
      <c r="M1" s="12"/>
      <c r="N1" s="12"/>
      <c r="O1" s="12"/>
    </row>
    <row r="2" spans="1:15">
      <c r="A2" s="14"/>
      <c r="B2" s="15"/>
      <c r="C2" s="15"/>
      <c r="D2" s="15"/>
      <c r="E2" s="15"/>
      <c r="F2" s="15"/>
      <c r="G2" s="15"/>
      <c r="H2" s="15"/>
      <c r="I2" s="15"/>
      <c r="J2" s="15"/>
      <c r="K2" s="15"/>
      <c r="L2" s="15"/>
      <c r="M2" s="15"/>
      <c r="N2" s="15"/>
      <c r="O2" s="15"/>
    </row>
    <row r="3" spans="1:15">
      <c r="A3" s="14" t="s">
        <v>33</v>
      </c>
      <c r="B3" s="15"/>
      <c r="C3" s="15"/>
      <c r="D3" s="15"/>
      <c r="E3" s="15"/>
      <c r="F3" s="15"/>
      <c r="G3" s="15"/>
      <c r="H3" s="15"/>
      <c r="I3" s="15"/>
      <c r="J3" s="15"/>
      <c r="K3" s="15"/>
      <c r="L3" s="15"/>
      <c r="M3" s="15"/>
      <c r="N3" s="15"/>
      <c r="O3" s="15"/>
    </row>
    <row r="4" spans="1:15" ht="22.5" customHeight="1">
      <c r="A4" s="28"/>
      <c r="B4" s="21" t="str">
        <f>'DATA &amp; STATS'!B27</f>
        <v>Stocks</v>
      </c>
      <c r="C4" s="21" t="str">
        <f>'DATA &amp; STATS'!C27</f>
        <v>Bonds</v>
      </c>
      <c r="D4" s="21" t="str">
        <f>'DATA &amp; STATS'!D27</f>
        <v>Real Estate</v>
      </c>
      <c r="E4" s="21">
        <f>'DATA &amp; STATS'!E27</f>
        <v>4</v>
      </c>
      <c r="F4" s="21">
        <f>'DATA &amp; STATS'!F27</f>
        <v>5</v>
      </c>
      <c r="G4" s="21">
        <f>'DATA &amp; STATS'!G27</f>
        <v>6</v>
      </c>
      <c r="H4" s="21">
        <f>'DATA &amp; STATS'!H27</f>
        <v>7</v>
      </c>
      <c r="I4" s="21">
        <f>'DATA &amp; STATS'!I27</f>
        <v>8</v>
      </c>
      <c r="J4" s="21">
        <f>'DATA &amp; STATS'!J27</f>
        <v>9</v>
      </c>
      <c r="K4" s="21">
        <f>'DATA &amp; STATS'!K27</f>
        <v>10</v>
      </c>
      <c r="L4" s="21">
        <f>'DATA &amp; STATS'!L27</f>
        <v>11</v>
      </c>
      <c r="M4" s="21">
        <f>'DATA &amp; STATS'!M27</f>
        <v>12</v>
      </c>
      <c r="N4" s="21">
        <f>'DATA &amp; STATS'!N27</f>
        <v>13</v>
      </c>
      <c r="O4" s="21">
        <f>'DATA &amp; STATS'!O27</f>
        <v>14</v>
      </c>
    </row>
    <row r="5" spans="1:15">
      <c r="B5" s="29">
        <f>0.1-'DATA &amp; STATS'!B5</f>
        <v>-2.7155631050338219E-2</v>
      </c>
      <c r="C5" s="29">
        <f>0.06-'DATA &amp; STATS'!C5</f>
        <v>-3.7433277324220873E-2</v>
      </c>
      <c r="D5" s="29">
        <f>0.07-'DATA &amp; STATS'!D5</f>
        <v>-2.9114705882352959E-2</v>
      </c>
      <c r="E5" s="29">
        <v>-1</v>
      </c>
      <c r="F5" s="29">
        <v>-1</v>
      </c>
      <c r="G5" s="29">
        <v>-1</v>
      </c>
      <c r="H5" s="29">
        <v>-1</v>
      </c>
      <c r="I5" s="29">
        <v>-1</v>
      </c>
      <c r="J5" s="29">
        <v>-1</v>
      </c>
      <c r="K5" s="29">
        <v>-1</v>
      </c>
      <c r="L5" s="29">
        <v>-1</v>
      </c>
      <c r="M5" s="29">
        <v>-1</v>
      </c>
      <c r="N5" s="29">
        <v>-1</v>
      </c>
      <c r="O5" s="29">
        <v>-1</v>
      </c>
    </row>
    <row r="7" spans="1:15">
      <c r="A7" s="14" t="s">
        <v>34</v>
      </c>
    </row>
    <row r="8" spans="1:15">
      <c r="B8" s="30">
        <f>0.15-'DATA &amp; STATS'!B8</f>
        <v>-2.4845333596083874E-2</v>
      </c>
      <c r="C8" s="30">
        <f>0.08-'DATA &amp; STATS'!C8</f>
        <v>-3.7591845764587059E-2</v>
      </c>
      <c r="D8" s="30">
        <f>0.1-'DATA &amp; STATS'!D8</f>
        <v>9.7778499011528519E-3</v>
      </c>
      <c r="E8" s="30">
        <v>0</v>
      </c>
      <c r="F8" s="30">
        <v>0</v>
      </c>
      <c r="G8" s="30">
        <v>1</v>
      </c>
      <c r="H8" s="30">
        <v>1</v>
      </c>
      <c r="I8" s="30">
        <v>1</v>
      </c>
      <c r="J8" s="30">
        <v>1</v>
      </c>
      <c r="K8" s="30">
        <v>1</v>
      </c>
      <c r="L8" s="30">
        <v>1</v>
      </c>
      <c r="M8" s="30">
        <v>1</v>
      </c>
      <c r="N8" s="30">
        <v>1</v>
      </c>
      <c r="O8" s="30">
        <v>1</v>
      </c>
    </row>
    <row r="10" spans="1:15">
      <c r="A10" s="14" t="s">
        <v>35</v>
      </c>
    </row>
    <row r="11" spans="1:15">
      <c r="A11" s="18" t="str">
        <f>'DATA &amp; STATS'!A11</f>
        <v>Stocks</v>
      </c>
      <c r="C11" s="30">
        <f>0.3-'DATA &amp; STATS'!C11</f>
        <v>2.7853688848970992E-2</v>
      </c>
      <c r="D11" s="30">
        <f>0.25-'DATA &amp; STATS'!D11</f>
        <v>8.4183724027111023E-2</v>
      </c>
      <c r="E11" s="30">
        <v>0</v>
      </c>
      <c r="F11" s="30">
        <v>1</v>
      </c>
      <c r="G11" s="30">
        <v>1</v>
      </c>
      <c r="H11" s="30">
        <v>1</v>
      </c>
      <c r="I11" s="30">
        <v>1</v>
      </c>
      <c r="J11" s="30">
        <v>1</v>
      </c>
      <c r="K11" s="30">
        <v>1</v>
      </c>
      <c r="L11" s="30">
        <v>1</v>
      </c>
      <c r="M11" s="30">
        <v>1</v>
      </c>
      <c r="N11" s="30">
        <v>1</v>
      </c>
      <c r="O11" s="30">
        <v>1</v>
      </c>
    </row>
    <row r="12" spans="1:15">
      <c r="A12" s="18" t="str">
        <f>'DATA &amp; STATS'!A12</f>
        <v>Bonds</v>
      </c>
      <c r="C12" s="26"/>
      <c r="D12" s="30">
        <f>0.15-'DATA &amp; STATS'!D12</f>
        <v>0.36042448670204535</v>
      </c>
      <c r="E12" s="30">
        <v>0</v>
      </c>
      <c r="F12" s="30">
        <v>1</v>
      </c>
      <c r="G12" s="30">
        <v>1</v>
      </c>
      <c r="H12" s="30">
        <v>1</v>
      </c>
      <c r="I12" s="30">
        <v>1</v>
      </c>
      <c r="J12" s="30">
        <v>1</v>
      </c>
      <c r="K12" s="30">
        <v>1</v>
      </c>
      <c r="L12" s="30">
        <v>1</v>
      </c>
      <c r="M12" s="30">
        <v>1</v>
      </c>
      <c r="N12" s="30">
        <v>1</v>
      </c>
      <c r="O12" s="30">
        <v>1</v>
      </c>
    </row>
    <row r="13" spans="1:15">
      <c r="A13" s="18" t="str">
        <f>'DATA &amp; STATS'!A13</f>
        <v>Real Estate</v>
      </c>
      <c r="C13" s="26"/>
      <c r="D13" s="26"/>
      <c r="E13" s="30">
        <v>0</v>
      </c>
      <c r="F13" s="30">
        <v>1</v>
      </c>
      <c r="G13" s="30">
        <v>1</v>
      </c>
      <c r="H13" s="30">
        <v>1</v>
      </c>
      <c r="I13" s="30">
        <v>1</v>
      </c>
      <c r="J13" s="30">
        <v>1</v>
      </c>
      <c r="K13" s="30">
        <v>1</v>
      </c>
      <c r="L13" s="30">
        <v>1</v>
      </c>
      <c r="M13" s="30">
        <v>1</v>
      </c>
      <c r="N13" s="30">
        <v>1</v>
      </c>
      <c r="O13" s="30">
        <v>1</v>
      </c>
    </row>
    <row r="14" spans="1:15">
      <c r="A14" s="18">
        <f>'DATA &amp; STATS'!A14</f>
        <v>4</v>
      </c>
      <c r="C14" s="26"/>
      <c r="D14" s="26"/>
      <c r="E14" s="26"/>
      <c r="F14" s="30">
        <v>1</v>
      </c>
      <c r="G14" s="30">
        <v>1</v>
      </c>
      <c r="H14" s="30">
        <v>1</v>
      </c>
      <c r="I14" s="30">
        <v>1</v>
      </c>
      <c r="J14" s="30">
        <v>1</v>
      </c>
      <c r="K14" s="30">
        <v>1</v>
      </c>
      <c r="L14" s="30">
        <v>1</v>
      </c>
      <c r="M14" s="30">
        <v>1</v>
      </c>
      <c r="N14" s="30">
        <v>1</v>
      </c>
      <c r="O14" s="30">
        <v>1</v>
      </c>
    </row>
    <row r="15" spans="1:15">
      <c r="A15" s="18">
        <f>'DATA &amp; STATS'!A15</f>
        <v>5</v>
      </c>
      <c r="C15" s="26"/>
      <c r="D15" s="26"/>
      <c r="E15" s="26"/>
      <c r="F15" s="26"/>
      <c r="G15" s="30">
        <v>1</v>
      </c>
      <c r="H15" s="30">
        <v>1</v>
      </c>
      <c r="I15" s="30">
        <v>1</v>
      </c>
      <c r="J15" s="30">
        <v>1</v>
      </c>
      <c r="K15" s="30">
        <v>1</v>
      </c>
      <c r="L15" s="30">
        <v>1</v>
      </c>
      <c r="M15" s="30">
        <v>1</v>
      </c>
      <c r="N15" s="30">
        <v>1</v>
      </c>
      <c r="O15" s="30">
        <v>1</v>
      </c>
    </row>
    <row r="16" spans="1:15">
      <c r="A16" s="18">
        <f>'DATA &amp; STATS'!A16</f>
        <v>6</v>
      </c>
      <c r="C16" s="26"/>
      <c r="D16" s="26"/>
      <c r="E16" s="26"/>
      <c r="F16" s="26"/>
      <c r="G16" s="26"/>
      <c r="H16" s="30">
        <v>1</v>
      </c>
      <c r="I16" s="30">
        <v>1</v>
      </c>
      <c r="J16" s="30">
        <v>1</v>
      </c>
      <c r="K16" s="30">
        <v>1</v>
      </c>
      <c r="L16" s="30">
        <v>1</v>
      </c>
      <c r="M16" s="30">
        <v>1</v>
      </c>
      <c r="N16" s="30">
        <v>1</v>
      </c>
      <c r="O16" s="30">
        <v>1</v>
      </c>
    </row>
    <row r="17" spans="1:15">
      <c r="A17" s="18">
        <f>'DATA &amp; STATS'!A17</f>
        <v>7</v>
      </c>
      <c r="C17" s="26"/>
      <c r="D17" s="26"/>
      <c r="E17" s="26"/>
      <c r="F17" s="26"/>
      <c r="G17" s="26"/>
      <c r="H17" s="26"/>
      <c r="I17" s="30">
        <v>1</v>
      </c>
      <c r="J17" s="30">
        <v>1</v>
      </c>
      <c r="K17" s="30">
        <v>1</v>
      </c>
      <c r="L17" s="30">
        <v>1</v>
      </c>
      <c r="M17" s="30">
        <v>1</v>
      </c>
      <c r="N17" s="30">
        <v>1</v>
      </c>
      <c r="O17" s="30">
        <v>1</v>
      </c>
    </row>
    <row r="18" spans="1:15">
      <c r="A18" s="18">
        <f>'DATA &amp; STATS'!A18</f>
        <v>8</v>
      </c>
      <c r="C18" s="26"/>
      <c r="D18" s="26"/>
      <c r="E18" s="26"/>
      <c r="F18" s="26"/>
      <c r="G18" s="26"/>
      <c r="H18" s="26"/>
      <c r="I18" s="26"/>
      <c r="J18" s="30">
        <v>1</v>
      </c>
      <c r="K18" s="30">
        <v>1</v>
      </c>
      <c r="L18" s="30">
        <v>1</v>
      </c>
      <c r="M18" s="30">
        <v>1</v>
      </c>
      <c r="N18" s="30">
        <v>1</v>
      </c>
      <c r="O18" s="30">
        <v>1</v>
      </c>
    </row>
    <row r="19" spans="1:15">
      <c r="A19" s="18">
        <f>'DATA &amp; STATS'!A19</f>
        <v>9</v>
      </c>
      <c r="C19" s="26"/>
      <c r="D19" s="26"/>
      <c r="E19" s="26"/>
      <c r="F19" s="26"/>
      <c r="G19" s="26"/>
      <c r="H19" s="26"/>
      <c r="I19" s="26"/>
      <c r="J19" s="26"/>
      <c r="K19" s="30">
        <v>1</v>
      </c>
      <c r="L19" s="30">
        <v>1</v>
      </c>
      <c r="M19" s="30">
        <v>1</v>
      </c>
      <c r="N19" s="30">
        <v>1</v>
      </c>
      <c r="O19" s="30">
        <v>1</v>
      </c>
    </row>
    <row r="20" spans="1:15">
      <c r="A20" s="18">
        <f>'DATA &amp; STATS'!A20</f>
        <v>10</v>
      </c>
      <c r="C20" s="26"/>
      <c r="D20" s="26"/>
      <c r="E20" s="26"/>
      <c r="F20" s="26"/>
      <c r="G20" s="26"/>
      <c r="H20" s="26"/>
      <c r="I20" s="26"/>
      <c r="J20" s="26"/>
      <c r="K20" s="26"/>
      <c r="L20" s="30">
        <v>1</v>
      </c>
      <c r="M20" s="30">
        <v>1</v>
      </c>
      <c r="N20" s="30">
        <v>1</v>
      </c>
      <c r="O20" s="30">
        <v>1</v>
      </c>
    </row>
    <row r="21" spans="1:15">
      <c r="A21" s="18">
        <f>'DATA &amp; STATS'!A21</f>
        <v>11</v>
      </c>
      <c r="C21" s="26"/>
      <c r="D21" s="26"/>
      <c r="E21" s="26"/>
      <c r="F21" s="26"/>
      <c r="G21" s="26"/>
      <c r="H21" s="26"/>
      <c r="I21" s="26"/>
      <c r="J21" s="26"/>
      <c r="K21" s="26"/>
      <c r="L21" s="26"/>
      <c r="M21" s="30">
        <v>1</v>
      </c>
      <c r="N21" s="30">
        <v>1</v>
      </c>
      <c r="O21" s="30">
        <v>1</v>
      </c>
    </row>
    <row r="22" spans="1:15">
      <c r="A22" s="18">
        <f>'DATA &amp; STATS'!A22</f>
        <v>12</v>
      </c>
      <c r="C22" s="26"/>
      <c r="D22" s="26"/>
      <c r="E22" s="26"/>
      <c r="F22" s="26"/>
      <c r="G22" s="26"/>
      <c r="H22" s="26"/>
      <c r="I22" s="26"/>
      <c r="J22" s="26"/>
      <c r="K22" s="26"/>
      <c r="L22" s="26"/>
      <c r="M22" s="26"/>
      <c r="N22" s="30">
        <v>1</v>
      </c>
      <c r="O22" s="30">
        <v>1</v>
      </c>
    </row>
    <row r="23" spans="1:15">
      <c r="A23" s="18">
        <f>'DATA &amp; STATS'!A23</f>
        <v>13</v>
      </c>
      <c r="C23" s="26"/>
      <c r="D23" s="26"/>
      <c r="E23" s="26"/>
      <c r="F23" s="26"/>
      <c r="G23" s="26"/>
      <c r="H23" s="26"/>
      <c r="I23" s="26"/>
      <c r="J23" s="26"/>
      <c r="K23" s="26"/>
      <c r="L23" s="26"/>
      <c r="M23" s="26"/>
      <c r="N23" s="26"/>
      <c r="O23" s="30">
        <v>1</v>
      </c>
    </row>
    <row r="24" spans="1:15">
      <c r="A24" s="18">
        <f>'DATA &amp; STATS'!A24</f>
        <v>14</v>
      </c>
    </row>
    <row r="25" spans="1:15">
      <c r="A25" s="18"/>
    </row>
    <row r="26" spans="1:15">
      <c r="A26" s="18"/>
    </row>
    <row r="27" spans="1:15" s="23" customFormat="1" ht="15.75">
      <c r="A27" s="11" t="s">
        <v>36</v>
      </c>
      <c r="B27" s="12"/>
      <c r="C27" s="12"/>
      <c r="D27" s="12"/>
      <c r="E27" s="12"/>
      <c r="F27" s="12"/>
      <c r="G27" s="12"/>
      <c r="H27" s="12"/>
      <c r="I27" s="12"/>
      <c r="J27" s="12"/>
      <c r="K27" s="12"/>
      <c r="L27" s="12"/>
      <c r="M27" s="12"/>
      <c r="N27" s="12"/>
      <c r="O27" s="12"/>
    </row>
    <row r="28" spans="1:15">
      <c r="A28" s="27"/>
    </row>
    <row r="29" spans="1:15">
      <c r="A29" s="14" t="s">
        <v>37</v>
      </c>
    </row>
    <row r="30" spans="1:15" ht="22.5">
      <c r="B30" s="16" t="str">
        <f>IF(ISBLANK('DATA &amp; STATS'!B27),"",'DATA &amp; STATS'!B27)</f>
        <v>Stocks</v>
      </c>
      <c r="C30" s="16" t="str">
        <f>IF(ISBLANK('DATA &amp; STATS'!C27),"",'DATA &amp; STATS'!C27)</f>
        <v>Bonds</v>
      </c>
      <c r="D30" s="16" t="str">
        <f>IF(ISBLANK('DATA &amp; STATS'!D27),"",'DATA &amp; STATS'!D27)</f>
        <v>Real Estate</v>
      </c>
      <c r="E30" s="16">
        <f>IF(ISBLANK('DATA &amp; STATS'!E27),"",'DATA &amp; STATS'!E27)</f>
        <v>4</v>
      </c>
      <c r="F30" s="16">
        <f>IF(ISBLANK('DATA &amp; STATS'!F27),"",'DATA &amp; STATS'!F27)</f>
        <v>5</v>
      </c>
      <c r="G30" s="16">
        <f>IF(ISBLANK('DATA &amp; STATS'!G27),"",'DATA &amp; STATS'!G27)</f>
        <v>6</v>
      </c>
      <c r="H30" s="16">
        <f>IF(ISBLANK('DATA &amp; STATS'!H27),"",'DATA &amp; STATS'!H27)</f>
        <v>7</v>
      </c>
      <c r="I30" s="16">
        <f>IF(ISBLANK('DATA &amp; STATS'!I27),"",'DATA &amp; STATS'!I27)</f>
        <v>8</v>
      </c>
      <c r="J30" s="16">
        <f>IF(ISBLANK('DATA &amp; STATS'!J27),"",'DATA &amp; STATS'!J27)</f>
        <v>9</v>
      </c>
      <c r="K30" s="16">
        <f>IF(ISBLANK('DATA &amp; STATS'!K27),"",'DATA &amp; STATS'!K27)</f>
        <v>10</v>
      </c>
      <c r="L30" s="16">
        <f>IF(ISBLANK('DATA &amp; STATS'!L27),"",'DATA &amp; STATS'!L27)</f>
        <v>11</v>
      </c>
      <c r="M30" s="16">
        <f>IF(ISBLANK('DATA &amp; STATS'!M27),"",'DATA &amp; STATS'!M27)</f>
        <v>12</v>
      </c>
      <c r="N30" s="16">
        <f>IF(ISBLANK('DATA &amp; STATS'!N27),"",'DATA &amp; STATS'!N27)</f>
        <v>13</v>
      </c>
      <c r="O30" s="16">
        <f>IF(ISBLANK('DATA &amp; STATS'!O27),"",'DATA &amp; STATS'!O27)</f>
        <v>14</v>
      </c>
    </row>
    <row r="31" spans="1:15">
      <c r="B31" s="25">
        <f>IF(ISERROR('DATA &amp; STATS'!B5),B5,B5+'DATA &amp; STATS'!B5)</f>
        <v>0.1</v>
      </c>
      <c r="C31" s="25">
        <f>IF(ISERROR('DATA &amp; STATS'!C5),C5,C5+'DATA &amp; STATS'!C5)</f>
        <v>0.06</v>
      </c>
      <c r="D31" s="25">
        <f>IF(ISERROR('DATA &amp; STATS'!D5),D5,D5+'DATA &amp; STATS'!D5)</f>
        <v>7.0000000000000007E-2</v>
      </c>
      <c r="E31" s="25">
        <f>IF(ISERROR('DATA &amp; STATS'!E5),E5,E5+'DATA &amp; STATS'!E5)</f>
        <v>-1</v>
      </c>
      <c r="F31" s="25">
        <f>IF(ISERROR('DATA &amp; STATS'!F5),F5,F5+'DATA &amp; STATS'!F5)</f>
        <v>-1</v>
      </c>
      <c r="G31" s="25">
        <f>IF(ISERROR('DATA &amp; STATS'!G5),G5,G5+'DATA &amp; STATS'!G5)</f>
        <v>-1</v>
      </c>
      <c r="H31" s="25">
        <f>IF(ISERROR('DATA &amp; STATS'!H5),H5,H5+'DATA &amp; STATS'!H5)</f>
        <v>-1</v>
      </c>
      <c r="I31" s="25">
        <f>IF(ISERROR('DATA &amp; STATS'!I5),I5,I5+'DATA &amp; STATS'!I5)</f>
        <v>-1</v>
      </c>
      <c r="J31" s="25">
        <f>IF(ISERROR('DATA &amp; STATS'!J5),J5,J5+'DATA &amp; STATS'!J5)</f>
        <v>-1</v>
      </c>
      <c r="K31" s="25">
        <f>IF(ISERROR('DATA &amp; STATS'!K5),K5,K5+'DATA &amp; STATS'!K5)</f>
        <v>-1</v>
      </c>
      <c r="L31" s="25">
        <f>IF(ISERROR('DATA &amp; STATS'!L5),L5,L5+'DATA &amp; STATS'!L5)</f>
        <v>-1</v>
      </c>
      <c r="M31" s="25">
        <f>IF(ISERROR('DATA &amp; STATS'!M5),M5,M5+'DATA &amp; STATS'!M5)</f>
        <v>-1</v>
      </c>
      <c r="N31" s="25">
        <f>IF(ISERROR('DATA &amp; STATS'!N5),N5,N5+'DATA &amp; STATS'!N5)</f>
        <v>-1</v>
      </c>
      <c r="O31" s="25">
        <f>IF(ISERROR('DATA &amp; STATS'!O5),O5,O5+'DATA &amp; STATS'!O5)</f>
        <v>-1</v>
      </c>
    </row>
    <row r="33" spans="1:15">
      <c r="A33" s="14" t="s">
        <v>38</v>
      </c>
    </row>
    <row r="34" spans="1:15">
      <c r="B34" s="25">
        <f>IF(ISERROR('DATA &amp; STATS'!B8),B8,B8+'DATA &amp; STATS'!B8)</f>
        <v>0.15</v>
      </c>
      <c r="C34" s="25">
        <f>IF(ISERROR('DATA &amp; STATS'!C8),C8,C8+'DATA &amp; STATS'!C8)</f>
        <v>0.08</v>
      </c>
      <c r="D34" s="25">
        <f>IF(ISERROR('DATA &amp; STATS'!D8),D8,D8+'DATA &amp; STATS'!D8)</f>
        <v>0.1</v>
      </c>
      <c r="E34" s="25">
        <f>IF(ISERROR('DATA &amp; STATS'!E8),E8,E8+'DATA &amp; STATS'!E8)</f>
        <v>0</v>
      </c>
      <c r="F34" s="25">
        <f>IF(ISERROR('DATA &amp; STATS'!F8),F8,F8+'DATA &amp; STATS'!F8)</f>
        <v>0</v>
      </c>
      <c r="G34" s="25">
        <f>IF(ISERROR('DATA &amp; STATS'!G8),G8,G8+'DATA &amp; STATS'!G8)</f>
        <v>1</v>
      </c>
      <c r="H34" s="25">
        <f>IF(ISERROR('DATA &amp; STATS'!H8),H8,H8+'DATA &amp; STATS'!H8)</f>
        <v>1</v>
      </c>
      <c r="I34" s="25">
        <f>IF(ISERROR('DATA &amp; STATS'!I8),I8,I8+'DATA &amp; STATS'!I8)</f>
        <v>1</v>
      </c>
      <c r="J34" s="25">
        <f>IF(ISERROR('DATA &amp; STATS'!J8),J8,J8+'DATA &amp; STATS'!J8)</f>
        <v>1</v>
      </c>
      <c r="K34" s="25">
        <f>IF(ISERROR('DATA &amp; STATS'!K8),K8,K8+'DATA &amp; STATS'!K8)</f>
        <v>1</v>
      </c>
      <c r="L34" s="25">
        <f>IF(ISERROR('DATA &amp; STATS'!L8),L8,L8+'DATA &amp; STATS'!L8)</f>
        <v>1</v>
      </c>
      <c r="M34" s="25">
        <f>IF(ISERROR('DATA &amp; STATS'!M8),M8,M8+'DATA &amp; STATS'!M8)</f>
        <v>1</v>
      </c>
      <c r="N34" s="25">
        <f>IF(ISERROR('DATA &amp; STATS'!N8),N8,N8+'DATA &amp; STATS'!N8)</f>
        <v>1</v>
      </c>
      <c r="O34" s="25">
        <f>IF(ISERROR('DATA &amp; STATS'!O8),O8,O8+'DATA &amp; STATS'!O8)</f>
        <v>1</v>
      </c>
    </row>
    <row r="36" spans="1:15">
      <c r="A36" s="14" t="s">
        <v>39</v>
      </c>
    </row>
    <row r="37" spans="1:15">
      <c r="A37" s="18" t="str">
        <f>'DATA &amp; STATS'!A11</f>
        <v>Stocks</v>
      </c>
      <c r="B37" s="31">
        <v>1</v>
      </c>
      <c r="C37" s="31">
        <f>C87+C71</f>
        <v>0.3</v>
      </c>
      <c r="D37" s="31">
        <f t="shared" ref="D37:O37" si="0">D87+D71</f>
        <v>0.25</v>
      </c>
      <c r="E37" s="31">
        <f t="shared" si="0"/>
        <v>0</v>
      </c>
      <c r="F37" s="31">
        <f t="shared" si="0"/>
        <v>1</v>
      </c>
      <c r="G37" s="31">
        <f t="shared" si="0"/>
        <v>1</v>
      </c>
      <c r="H37" s="31">
        <f t="shared" si="0"/>
        <v>1</v>
      </c>
      <c r="I37" s="31">
        <f t="shared" si="0"/>
        <v>1</v>
      </c>
      <c r="J37" s="31">
        <f t="shared" si="0"/>
        <v>1</v>
      </c>
      <c r="K37" s="31">
        <f t="shared" si="0"/>
        <v>1</v>
      </c>
      <c r="L37" s="31">
        <f t="shared" si="0"/>
        <v>1</v>
      </c>
      <c r="M37" s="31">
        <f t="shared" si="0"/>
        <v>1</v>
      </c>
      <c r="N37" s="31">
        <f t="shared" si="0"/>
        <v>1</v>
      </c>
      <c r="O37" s="31">
        <f t="shared" si="0"/>
        <v>1</v>
      </c>
    </row>
    <row r="38" spans="1:15">
      <c r="A38" s="18" t="str">
        <f>'DATA &amp; STATS'!A12</f>
        <v>Bonds</v>
      </c>
      <c r="B38" s="31">
        <f>B88+B72</f>
        <v>0.3</v>
      </c>
      <c r="C38" s="31">
        <v>1</v>
      </c>
      <c r="D38" s="31">
        <f t="shared" ref="D38:O38" si="1">D88+D72</f>
        <v>0.15</v>
      </c>
      <c r="E38" s="31">
        <f t="shared" si="1"/>
        <v>0</v>
      </c>
      <c r="F38" s="31">
        <f t="shared" si="1"/>
        <v>1</v>
      </c>
      <c r="G38" s="31">
        <f t="shared" si="1"/>
        <v>1</v>
      </c>
      <c r="H38" s="31">
        <f t="shared" si="1"/>
        <v>1</v>
      </c>
      <c r="I38" s="31">
        <f t="shared" si="1"/>
        <v>1</v>
      </c>
      <c r="J38" s="31">
        <f t="shared" si="1"/>
        <v>1</v>
      </c>
      <c r="K38" s="31">
        <f t="shared" si="1"/>
        <v>1</v>
      </c>
      <c r="L38" s="31">
        <f t="shared" si="1"/>
        <v>1</v>
      </c>
      <c r="M38" s="31">
        <f t="shared" si="1"/>
        <v>1</v>
      </c>
      <c r="N38" s="31">
        <f t="shared" si="1"/>
        <v>1</v>
      </c>
      <c r="O38" s="31">
        <f t="shared" si="1"/>
        <v>1</v>
      </c>
    </row>
    <row r="39" spans="1:15">
      <c r="A39" s="18" t="str">
        <f>'DATA &amp; STATS'!A13</f>
        <v>Real Estate</v>
      </c>
      <c r="B39" s="31">
        <f t="shared" ref="B39:B50" si="2">B89+B73</f>
        <v>0.25</v>
      </c>
      <c r="C39" s="31">
        <f t="shared" ref="C39:C49" si="3">C89+C73</f>
        <v>0.15</v>
      </c>
      <c r="D39" s="31">
        <v>1</v>
      </c>
      <c r="E39" s="31">
        <f t="shared" ref="E39:O39" si="4">E89+E73</f>
        <v>0</v>
      </c>
      <c r="F39" s="31">
        <f t="shared" si="4"/>
        <v>1</v>
      </c>
      <c r="G39" s="31">
        <f t="shared" si="4"/>
        <v>1</v>
      </c>
      <c r="H39" s="31">
        <f t="shared" si="4"/>
        <v>1</v>
      </c>
      <c r="I39" s="31">
        <f t="shared" si="4"/>
        <v>1</v>
      </c>
      <c r="J39" s="31">
        <f t="shared" si="4"/>
        <v>1</v>
      </c>
      <c r="K39" s="31">
        <f t="shared" si="4"/>
        <v>1</v>
      </c>
      <c r="L39" s="31">
        <f t="shared" si="4"/>
        <v>1</v>
      </c>
      <c r="M39" s="31">
        <f t="shared" si="4"/>
        <v>1</v>
      </c>
      <c r="N39" s="31">
        <f t="shared" si="4"/>
        <v>1</v>
      </c>
      <c r="O39" s="31">
        <f t="shared" si="4"/>
        <v>1</v>
      </c>
    </row>
    <row r="40" spans="1:15">
      <c r="A40" s="18">
        <f>'DATA &amp; STATS'!A14</f>
        <v>4</v>
      </c>
      <c r="B40" s="31">
        <f t="shared" si="2"/>
        <v>0</v>
      </c>
      <c r="C40" s="31">
        <f t="shared" si="3"/>
        <v>0</v>
      </c>
      <c r="D40" s="31">
        <f t="shared" ref="D40:D49" si="5">D90+D74</f>
        <v>0</v>
      </c>
      <c r="E40" s="31">
        <v>1</v>
      </c>
      <c r="F40" s="31">
        <f t="shared" ref="F40:O40" si="6">F90+F74</f>
        <v>1</v>
      </c>
      <c r="G40" s="31">
        <f t="shared" si="6"/>
        <v>1</v>
      </c>
      <c r="H40" s="31">
        <f t="shared" si="6"/>
        <v>1</v>
      </c>
      <c r="I40" s="31">
        <f t="shared" si="6"/>
        <v>1</v>
      </c>
      <c r="J40" s="31">
        <f t="shared" si="6"/>
        <v>1</v>
      </c>
      <c r="K40" s="31">
        <f t="shared" si="6"/>
        <v>1</v>
      </c>
      <c r="L40" s="31">
        <f t="shared" si="6"/>
        <v>1</v>
      </c>
      <c r="M40" s="31">
        <f t="shared" si="6"/>
        <v>1</v>
      </c>
      <c r="N40" s="31">
        <f t="shared" si="6"/>
        <v>1</v>
      </c>
      <c r="O40" s="31">
        <f t="shared" si="6"/>
        <v>1</v>
      </c>
    </row>
    <row r="41" spans="1:15">
      <c r="A41" s="18">
        <f>'DATA &amp; STATS'!A15</f>
        <v>5</v>
      </c>
      <c r="B41" s="31">
        <f t="shared" si="2"/>
        <v>1</v>
      </c>
      <c r="C41" s="31">
        <f t="shared" si="3"/>
        <v>1</v>
      </c>
      <c r="D41" s="31">
        <f t="shared" si="5"/>
        <v>1</v>
      </c>
      <c r="E41" s="31">
        <f t="shared" ref="E41:E49" si="7">E91+E75</f>
        <v>1</v>
      </c>
      <c r="F41" s="31">
        <v>1</v>
      </c>
      <c r="G41" s="31">
        <f t="shared" ref="G41:O41" si="8">G91+G75</f>
        <v>1</v>
      </c>
      <c r="H41" s="31">
        <f t="shared" si="8"/>
        <v>1</v>
      </c>
      <c r="I41" s="31">
        <f t="shared" si="8"/>
        <v>1</v>
      </c>
      <c r="J41" s="31">
        <f t="shared" si="8"/>
        <v>1</v>
      </c>
      <c r="K41" s="31">
        <f t="shared" si="8"/>
        <v>1</v>
      </c>
      <c r="L41" s="31">
        <f t="shared" si="8"/>
        <v>1</v>
      </c>
      <c r="M41" s="31">
        <f t="shared" si="8"/>
        <v>1</v>
      </c>
      <c r="N41" s="31">
        <f t="shared" si="8"/>
        <v>1</v>
      </c>
      <c r="O41" s="31">
        <f t="shared" si="8"/>
        <v>1</v>
      </c>
    </row>
    <row r="42" spans="1:15">
      <c r="A42" s="18">
        <f>'DATA &amp; STATS'!A16</f>
        <v>6</v>
      </c>
      <c r="B42" s="31">
        <f t="shared" si="2"/>
        <v>1</v>
      </c>
      <c r="C42" s="31">
        <f t="shared" si="3"/>
        <v>1</v>
      </c>
      <c r="D42" s="31">
        <f t="shared" si="5"/>
        <v>1</v>
      </c>
      <c r="E42" s="31">
        <f t="shared" si="7"/>
        <v>1</v>
      </c>
      <c r="F42" s="31">
        <f t="shared" ref="F42:F49" si="9">F92+F76</f>
        <v>1</v>
      </c>
      <c r="G42" s="31">
        <v>1</v>
      </c>
      <c r="H42" s="31">
        <f t="shared" ref="H42:O42" si="10">H92+H76</f>
        <v>1</v>
      </c>
      <c r="I42" s="31">
        <f t="shared" si="10"/>
        <v>1</v>
      </c>
      <c r="J42" s="31">
        <f t="shared" si="10"/>
        <v>1</v>
      </c>
      <c r="K42" s="31">
        <f t="shared" si="10"/>
        <v>1</v>
      </c>
      <c r="L42" s="31">
        <f t="shared" si="10"/>
        <v>1</v>
      </c>
      <c r="M42" s="31">
        <f t="shared" si="10"/>
        <v>1</v>
      </c>
      <c r="N42" s="31">
        <f t="shared" si="10"/>
        <v>1</v>
      </c>
      <c r="O42" s="31">
        <f t="shared" si="10"/>
        <v>1</v>
      </c>
    </row>
    <row r="43" spans="1:15">
      <c r="A43" s="18">
        <f>'DATA &amp; STATS'!A17</f>
        <v>7</v>
      </c>
      <c r="B43" s="31">
        <f t="shared" si="2"/>
        <v>1</v>
      </c>
      <c r="C43" s="31">
        <f t="shared" si="3"/>
        <v>1</v>
      </c>
      <c r="D43" s="31">
        <f t="shared" si="5"/>
        <v>1</v>
      </c>
      <c r="E43" s="31">
        <f t="shared" si="7"/>
        <v>1</v>
      </c>
      <c r="F43" s="31">
        <f t="shared" si="9"/>
        <v>1</v>
      </c>
      <c r="G43" s="31">
        <f t="shared" ref="G43:G49" si="11">G93+G77</f>
        <v>1</v>
      </c>
      <c r="H43" s="31">
        <v>1</v>
      </c>
      <c r="I43" s="31">
        <f t="shared" ref="I43:O43" si="12">I93+I77</f>
        <v>1</v>
      </c>
      <c r="J43" s="31">
        <f t="shared" si="12"/>
        <v>1</v>
      </c>
      <c r="K43" s="31">
        <f t="shared" si="12"/>
        <v>1</v>
      </c>
      <c r="L43" s="31">
        <f t="shared" si="12"/>
        <v>1</v>
      </c>
      <c r="M43" s="31">
        <f t="shared" si="12"/>
        <v>1</v>
      </c>
      <c r="N43" s="31">
        <f t="shared" si="12"/>
        <v>1</v>
      </c>
      <c r="O43" s="31">
        <f t="shared" si="12"/>
        <v>1</v>
      </c>
    </row>
    <row r="44" spans="1:15">
      <c r="A44" s="18">
        <f>'DATA &amp; STATS'!A18</f>
        <v>8</v>
      </c>
      <c r="B44" s="31">
        <f t="shared" si="2"/>
        <v>1</v>
      </c>
      <c r="C44" s="31">
        <f t="shared" si="3"/>
        <v>1</v>
      </c>
      <c r="D44" s="31">
        <f t="shared" si="5"/>
        <v>1</v>
      </c>
      <c r="E44" s="31">
        <f t="shared" si="7"/>
        <v>1</v>
      </c>
      <c r="F44" s="31">
        <f t="shared" si="9"/>
        <v>1</v>
      </c>
      <c r="G44" s="31">
        <f t="shared" si="11"/>
        <v>1</v>
      </c>
      <c r="H44" s="31">
        <f t="shared" ref="H44:H49" si="13">H94+H78</f>
        <v>1</v>
      </c>
      <c r="I44" s="31">
        <v>1</v>
      </c>
      <c r="J44" s="31">
        <f t="shared" ref="J44:O44" si="14">J94+J78</f>
        <v>1</v>
      </c>
      <c r="K44" s="31">
        <f t="shared" si="14"/>
        <v>1</v>
      </c>
      <c r="L44" s="31">
        <f t="shared" si="14"/>
        <v>1</v>
      </c>
      <c r="M44" s="31">
        <f t="shared" si="14"/>
        <v>1</v>
      </c>
      <c r="N44" s="31">
        <f t="shared" si="14"/>
        <v>1</v>
      </c>
      <c r="O44" s="31">
        <f t="shared" si="14"/>
        <v>1</v>
      </c>
    </row>
    <row r="45" spans="1:15">
      <c r="A45" s="18">
        <f>'DATA &amp; STATS'!A19</f>
        <v>9</v>
      </c>
      <c r="B45" s="31">
        <f t="shared" si="2"/>
        <v>1</v>
      </c>
      <c r="C45" s="31">
        <f t="shared" si="3"/>
        <v>1</v>
      </c>
      <c r="D45" s="31">
        <f t="shared" si="5"/>
        <v>1</v>
      </c>
      <c r="E45" s="31">
        <f t="shared" si="7"/>
        <v>1</v>
      </c>
      <c r="F45" s="31">
        <f t="shared" si="9"/>
        <v>1</v>
      </c>
      <c r="G45" s="31">
        <f t="shared" si="11"/>
        <v>1</v>
      </c>
      <c r="H45" s="31">
        <f t="shared" si="13"/>
        <v>1</v>
      </c>
      <c r="I45" s="31">
        <f>I95+I79</f>
        <v>1</v>
      </c>
      <c r="J45" s="31">
        <v>1</v>
      </c>
      <c r="K45" s="31">
        <f>K95+K79</f>
        <v>1</v>
      </c>
      <c r="L45" s="31">
        <f>L95+L79</f>
        <v>1</v>
      </c>
      <c r="M45" s="31">
        <f>M95+M79</f>
        <v>1</v>
      </c>
      <c r="N45" s="31">
        <f>N95+N79</f>
        <v>1</v>
      </c>
      <c r="O45" s="31">
        <f>O95+O79</f>
        <v>1</v>
      </c>
    </row>
    <row r="46" spans="1:15">
      <c r="A46" s="18">
        <f>'DATA &amp; STATS'!A20</f>
        <v>10</v>
      </c>
      <c r="B46" s="31">
        <f t="shared" si="2"/>
        <v>1</v>
      </c>
      <c r="C46" s="31">
        <f t="shared" si="3"/>
        <v>1</v>
      </c>
      <c r="D46" s="31">
        <f t="shared" si="5"/>
        <v>1</v>
      </c>
      <c r="E46" s="31">
        <f t="shared" si="7"/>
        <v>1</v>
      </c>
      <c r="F46" s="31">
        <f t="shared" si="9"/>
        <v>1</v>
      </c>
      <c r="G46" s="31">
        <f t="shared" si="11"/>
        <v>1</v>
      </c>
      <c r="H46" s="31">
        <f t="shared" si="13"/>
        <v>1</v>
      </c>
      <c r="I46" s="31">
        <f>I96+I80</f>
        <v>1</v>
      </c>
      <c r="J46" s="31">
        <f>J96+J80</f>
        <v>1</v>
      </c>
      <c r="K46" s="31">
        <v>1</v>
      </c>
      <c r="L46" s="31">
        <f>L96+L80</f>
        <v>1</v>
      </c>
      <c r="M46" s="31">
        <f>M96+M80</f>
        <v>1</v>
      </c>
      <c r="N46" s="31">
        <f>N96+N80</f>
        <v>1</v>
      </c>
      <c r="O46" s="31">
        <f>O96+O80</f>
        <v>1</v>
      </c>
    </row>
    <row r="47" spans="1:15">
      <c r="A47" s="18">
        <f>'DATA &amp; STATS'!A21</f>
        <v>11</v>
      </c>
      <c r="B47" s="31">
        <f t="shared" si="2"/>
        <v>1</v>
      </c>
      <c r="C47" s="31">
        <f t="shared" si="3"/>
        <v>1</v>
      </c>
      <c r="D47" s="31">
        <f t="shared" si="5"/>
        <v>1</v>
      </c>
      <c r="E47" s="31">
        <f t="shared" si="7"/>
        <v>1</v>
      </c>
      <c r="F47" s="31">
        <f t="shared" si="9"/>
        <v>1</v>
      </c>
      <c r="G47" s="31">
        <f t="shared" si="11"/>
        <v>1</v>
      </c>
      <c r="H47" s="31">
        <f t="shared" si="13"/>
        <v>1</v>
      </c>
      <c r="I47" s="31">
        <f>I97+I81</f>
        <v>1</v>
      </c>
      <c r="J47" s="31">
        <f>J97+J81</f>
        <v>1</v>
      </c>
      <c r="K47" s="31">
        <f>K97+K81</f>
        <v>1</v>
      </c>
      <c r="L47" s="31">
        <v>1</v>
      </c>
      <c r="M47" s="31">
        <f>M97+M81</f>
        <v>1</v>
      </c>
      <c r="N47" s="31">
        <f>N97+N81</f>
        <v>1</v>
      </c>
      <c r="O47" s="31">
        <f>O97+O81</f>
        <v>1</v>
      </c>
    </row>
    <row r="48" spans="1:15">
      <c r="A48" s="18">
        <f>'DATA &amp; STATS'!A22</f>
        <v>12</v>
      </c>
      <c r="B48" s="31">
        <f t="shared" si="2"/>
        <v>1</v>
      </c>
      <c r="C48" s="31">
        <f t="shared" si="3"/>
        <v>1</v>
      </c>
      <c r="D48" s="31">
        <f t="shared" si="5"/>
        <v>1</v>
      </c>
      <c r="E48" s="31">
        <f t="shared" si="7"/>
        <v>1</v>
      </c>
      <c r="F48" s="31">
        <f t="shared" si="9"/>
        <v>1</v>
      </c>
      <c r="G48" s="31">
        <f t="shared" si="11"/>
        <v>1</v>
      </c>
      <c r="H48" s="31">
        <f t="shared" si="13"/>
        <v>1</v>
      </c>
      <c r="I48" s="31">
        <f>I98+I82</f>
        <v>1</v>
      </c>
      <c r="J48" s="31">
        <f>J98+J82</f>
        <v>1</v>
      </c>
      <c r="K48" s="31">
        <f>K98+K82</f>
        <v>1</v>
      </c>
      <c r="L48" s="31">
        <f>L98+L82</f>
        <v>1</v>
      </c>
      <c r="M48" s="31">
        <v>1</v>
      </c>
      <c r="N48" s="31">
        <f>N98+N82</f>
        <v>1</v>
      </c>
      <c r="O48" s="31">
        <f>O98+O82</f>
        <v>1</v>
      </c>
    </row>
    <row r="49" spans="1:15">
      <c r="A49" s="18">
        <f>'DATA &amp; STATS'!A23</f>
        <v>13</v>
      </c>
      <c r="B49" s="31">
        <f t="shared" si="2"/>
        <v>1</v>
      </c>
      <c r="C49" s="31">
        <f t="shared" si="3"/>
        <v>1</v>
      </c>
      <c r="D49" s="31">
        <f t="shared" si="5"/>
        <v>1</v>
      </c>
      <c r="E49" s="31">
        <f t="shared" si="7"/>
        <v>1</v>
      </c>
      <c r="F49" s="31">
        <f t="shared" si="9"/>
        <v>1</v>
      </c>
      <c r="G49" s="31">
        <f t="shared" si="11"/>
        <v>1</v>
      </c>
      <c r="H49" s="31">
        <f t="shared" si="13"/>
        <v>1</v>
      </c>
      <c r="I49" s="31">
        <f>I99+I83</f>
        <v>1</v>
      </c>
      <c r="J49" s="31">
        <f>J99+J83</f>
        <v>1</v>
      </c>
      <c r="K49" s="31">
        <f>K99+K83</f>
        <v>1</v>
      </c>
      <c r="L49" s="31">
        <f>L99+L83</f>
        <v>1</v>
      </c>
      <c r="M49" s="31">
        <f>M99+M83</f>
        <v>1</v>
      </c>
      <c r="N49" s="31">
        <v>1</v>
      </c>
      <c r="O49" s="31">
        <f>O99+O83</f>
        <v>1</v>
      </c>
    </row>
    <row r="50" spans="1:15">
      <c r="A50" s="18">
        <f>'DATA &amp; STATS'!A24</f>
        <v>14</v>
      </c>
      <c r="B50" s="31">
        <f t="shared" si="2"/>
        <v>1</v>
      </c>
      <c r="C50" s="31">
        <f t="shared" ref="C50:N50" si="15">C100+C84</f>
        <v>1</v>
      </c>
      <c r="D50" s="31">
        <f t="shared" si="15"/>
        <v>1</v>
      </c>
      <c r="E50" s="31">
        <f t="shared" si="15"/>
        <v>1</v>
      </c>
      <c r="F50" s="31">
        <f t="shared" si="15"/>
        <v>1</v>
      </c>
      <c r="G50" s="31">
        <f t="shared" si="15"/>
        <v>1</v>
      </c>
      <c r="H50" s="31">
        <f t="shared" si="15"/>
        <v>1</v>
      </c>
      <c r="I50" s="31">
        <f t="shared" si="15"/>
        <v>1</v>
      </c>
      <c r="J50" s="31">
        <f t="shared" si="15"/>
        <v>1</v>
      </c>
      <c r="K50" s="31">
        <f t="shared" si="15"/>
        <v>1</v>
      </c>
      <c r="L50" s="31">
        <f t="shared" si="15"/>
        <v>1</v>
      </c>
      <c r="M50" s="31">
        <f t="shared" si="15"/>
        <v>1</v>
      </c>
      <c r="N50" s="31">
        <f t="shared" si="15"/>
        <v>1</v>
      </c>
      <c r="O50" s="31">
        <v>1</v>
      </c>
    </row>
    <row r="51" spans="1:15">
      <c r="A51" s="18"/>
      <c r="B51" s="31"/>
      <c r="C51" s="31"/>
      <c r="D51" s="31"/>
      <c r="E51" s="31"/>
      <c r="F51" s="31"/>
      <c r="G51" s="31"/>
      <c r="H51" s="31"/>
      <c r="I51" s="31"/>
      <c r="J51" s="31"/>
      <c r="K51" s="31"/>
      <c r="L51" s="31"/>
      <c r="M51" s="31"/>
      <c r="N51" s="31"/>
      <c r="O51" s="31"/>
    </row>
    <row r="52" spans="1:15">
      <c r="A52" s="32" t="s">
        <v>40</v>
      </c>
      <c r="B52" s="31"/>
      <c r="C52" s="31"/>
      <c r="D52" s="31"/>
      <c r="E52" s="31"/>
      <c r="F52" s="31"/>
      <c r="G52" s="31"/>
      <c r="H52" s="31"/>
      <c r="I52" s="31"/>
      <c r="J52" s="31"/>
      <c r="K52" s="31"/>
      <c r="L52" s="31"/>
      <c r="M52" s="31"/>
      <c r="N52" s="31"/>
      <c r="O52" s="31"/>
    </row>
    <row r="53" spans="1:15" s="33" customFormat="1">
      <c r="A53" s="18" t="s">
        <v>41</v>
      </c>
      <c r="B53" s="17">
        <f>B34</f>
        <v>0.15</v>
      </c>
      <c r="C53" s="17">
        <f t="shared" ref="C53:O53" si="16">C34</f>
        <v>0.08</v>
      </c>
      <c r="D53" s="17">
        <f t="shared" si="16"/>
        <v>0.1</v>
      </c>
      <c r="E53" s="17">
        <f t="shared" si="16"/>
        <v>0</v>
      </c>
      <c r="F53" s="17">
        <f t="shared" si="16"/>
        <v>0</v>
      </c>
      <c r="G53" s="17">
        <f t="shared" si="16"/>
        <v>1</v>
      </c>
      <c r="H53" s="17">
        <f t="shared" si="16"/>
        <v>1</v>
      </c>
      <c r="I53" s="17">
        <f t="shared" si="16"/>
        <v>1</v>
      </c>
      <c r="J53" s="17">
        <f t="shared" si="16"/>
        <v>1</v>
      </c>
      <c r="K53" s="17">
        <f t="shared" si="16"/>
        <v>1</v>
      </c>
      <c r="L53" s="17">
        <f t="shared" si="16"/>
        <v>1</v>
      </c>
      <c r="M53" s="17">
        <f t="shared" si="16"/>
        <v>1</v>
      </c>
      <c r="N53" s="17">
        <f t="shared" si="16"/>
        <v>1</v>
      </c>
      <c r="O53" s="17">
        <f t="shared" si="16"/>
        <v>1</v>
      </c>
    </row>
    <row r="54" spans="1:15">
      <c r="A54" s="25">
        <f t="array" ref="A54:A67">TRANSPOSE(B53:O53)</f>
        <v>0.15</v>
      </c>
      <c r="B54" s="34">
        <f t="shared" ref="B54:B65" si="17">B$53*$A54*B37</f>
        <v>2.2499999999999999E-2</v>
      </c>
      <c r="C54" s="34">
        <f t="shared" ref="C54:O54" si="18">C$53*$A54*C37</f>
        <v>3.5999999999999999E-3</v>
      </c>
      <c r="D54" s="34">
        <f t="shared" si="18"/>
        <v>3.7499999999999999E-3</v>
      </c>
      <c r="E54" s="34">
        <f t="shared" si="18"/>
        <v>0</v>
      </c>
      <c r="F54" s="34">
        <f t="shared" si="18"/>
        <v>0</v>
      </c>
      <c r="G54" s="34">
        <f t="shared" si="18"/>
        <v>0.15</v>
      </c>
      <c r="H54" s="34">
        <f t="shared" si="18"/>
        <v>0.15</v>
      </c>
      <c r="I54" s="34">
        <f t="shared" si="18"/>
        <v>0.15</v>
      </c>
      <c r="J54" s="34">
        <f t="shared" si="18"/>
        <v>0.15</v>
      </c>
      <c r="K54" s="34">
        <f t="shared" si="18"/>
        <v>0.15</v>
      </c>
      <c r="L54" s="34">
        <f t="shared" si="18"/>
        <v>0.15</v>
      </c>
      <c r="M54" s="34">
        <f t="shared" si="18"/>
        <v>0.15</v>
      </c>
      <c r="N54" s="34">
        <f t="shared" si="18"/>
        <v>0.15</v>
      </c>
      <c r="O54" s="34">
        <f t="shared" si="18"/>
        <v>0.15</v>
      </c>
    </row>
    <row r="55" spans="1:15">
      <c r="A55" s="25">
        <v>0.08</v>
      </c>
      <c r="B55" s="34">
        <f t="shared" si="17"/>
        <v>3.5999999999999999E-3</v>
      </c>
      <c r="C55" s="34">
        <f t="shared" ref="C55:O55" si="19">C$53*$A55*C38</f>
        <v>6.4000000000000003E-3</v>
      </c>
      <c r="D55" s="34">
        <f t="shared" si="19"/>
        <v>1.1999999999999999E-3</v>
      </c>
      <c r="E55" s="34">
        <f t="shared" si="19"/>
        <v>0</v>
      </c>
      <c r="F55" s="34">
        <f t="shared" si="19"/>
        <v>0</v>
      </c>
      <c r="G55" s="34">
        <f t="shared" si="19"/>
        <v>0.08</v>
      </c>
      <c r="H55" s="34">
        <f t="shared" si="19"/>
        <v>0.08</v>
      </c>
      <c r="I55" s="34">
        <f t="shared" si="19"/>
        <v>0.08</v>
      </c>
      <c r="J55" s="34">
        <f t="shared" si="19"/>
        <v>0.08</v>
      </c>
      <c r="K55" s="34">
        <f t="shared" si="19"/>
        <v>0.08</v>
      </c>
      <c r="L55" s="34">
        <f t="shared" si="19"/>
        <v>0.08</v>
      </c>
      <c r="M55" s="34">
        <f t="shared" si="19"/>
        <v>0.08</v>
      </c>
      <c r="N55" s="34">
        <f t="shared" si="19"/>
        <v>0.08</v>
      </c>
      <c r="O55" s="34">
        <f t="shared" si="19"/>
        <v>0.08</v>
      </c>
    </row>
    <row r="56" spans="1:15">
      <c r="A56" s="25">
        <v>0.1</v>
      </c>
      <c r="B56" s="34">
        <f t="shared" si="17"/>
        <v>3.7499999999999999E-3</v>
      </c>
      <c r="C56" s="34">
        <f t="shared" ref="C56:O56" si="20">C$53*$A56*C39</f>
        <v>1.1999999999999999E-3</v>
      </c>
      <c r="D56" s="34">
        <f t="shared" si="20"/>
        <v>1.0000000000000002E-2</v>
      </c>
      <c r="E56" s="34">
        <f t="shared" si="20"/>
        <v>0</v>
      </c>
      <c r="F56" s="34">
        <f t="shared" si="20"/>
        <v>0</v>
      </c>
      <c r="G56" s="34">
        <f t="shared" si="20"/>
        <v>0.1</v>
      </c>
      <c r="H56" s="34">
        <f t="shared" si="20"/>
        <v>0.1</v>
      </c>
      <c r="I56" s="34">
        <f t="shared" si="20"/>
        <v>0.1</v>
      </c>
      <c r="J56" s="34">
        <f t="shared" si="20"/>
        <v>0.1</v>
      </c>
      <c r="K56" s="34">
        <f t="shared" si="20"/>
        <v>0.1</v>
      </c>
      <c r="L56" s="34">
        <f t="shared" si="20"/>
        <v>0.1</v>
      </c>
      <c r="M56" s="34">
        <f t="shared" si="20"/>
        <v>0.1</v>
      </c>
      <c r="N56" s="34">
        <f t="shared" si="20"/>
        <v>0.1</v>
      </c>
      <c r="O56" s="34">
        <f t="shared" si="20"/>
        <v>0.1</v>
      </c>
    </row>
    <row r="57" spans="1:15">
      <c r="A57" s="25">
        <v>0</v>
      </c>
      <c r="B57" s="34">
        <f t="shared" si="17"/>
        <v>0</v>
      </c>
      <c r="C57" s="34">
        <f t="shared" ref="C57:O57" si="21">C$53*$A57*C40</f>
        <v>0</v>
      </c>
      <c r="D57" s="34">
        <f t="shared" si="21"/>
        <v>0</v>
      </c>
      <c r="E57" s="34">
        <f t="shared" si="21"/>
        <v>0</v>
      </c>
      <c r="F57" s="34">
        <f t="shared" si="21"/>
        <v>0</v>
      </c>
      <c r="G57" s="34">
        <f t="shared" si="21"/>
        <v>0</v>
      </c>
      <c r="H57" s="34">
        <f t="shared" si="21"/>
        <v>0</v>
      </c>
      <c r="I57" s="34">
        <f t="shared" si="21"/>
        <v>0</v>
      </c>
      <c r="J57" s="34">
        <f t="shared" si="21"/>
        <v>0</v>
      </c>
      <c r="K57" s="34">
        <f t="shared" si="21"/>
        <v>0</v>
      </c>
      <c r="L57" s="34">
        <f t="shared" si="21"/>
        <v>0</v>
      </c>
      <c r="M57" s="34">
        <f t="shared" si="21"/>
        <v>0</v>
      </c>
      <c r="N57" s="34">
        <f t="shared" si="21"/>
        <v>0</v>
      </c>
      <c r="O57" s="34">
        <f t="shared" si="21"/>
        <v>0</v>
      </c>
    </row>
    <row r="58" spans="1:15">
      <c r="A58" s="25">
        <v>0</v>
      </c>
      <c r="B58" s="34">
        <f t="shared" si="17"/>
        <v>0</v>
      </c>
      <c r="C58" s="34">
        <f t="shared" ref="C58:O58" si="22">C$53*$A58*C41</f>
        <v>0</v>
      </c>
      <c r="D58" s="34">
        <f t="shared" si="22"/>
        <v>0</v>
      </c>
      <c r="E58" s="34">
        <f t="shared" si="22"/>
        <v>0</v>
      </c>
      <c r="F58" s="34">
        <f t="shared" si="22"/>
        <v>0</v>
      </c>
      <c r="G58" s="34">
        <f t="shared" si="22"/>
        <v>0</v>
      </c>
      <c r="H58" s="34">
        <f t="shared" si="22"/>
        <v>0</v>
      </c>
      <c r="I58" s="34">
        <f t="shared" si="22"/>
        <v>0</v>
      </c>
      <c r="J58" s="34">
        <f t="shared" si="22"/>
        <v>0</v>
      </c>
      <c r="K58" s="34">
        <f t="shared" si="22"/>
        <v>0</v>
      </c>
      <c r="L58" s="34">
        <f t="shared" si="22"/>
        <v>0</v>
      </c>
      <c r="M58" s="34">
        <f t="shared" si="22"/>
        <v>0</v>
      </c>
      <c r="N58" s="34">
        <f t="shared" si="22"/>
        <v>0</v>
      </c>
      <c r="O58" s="34">
        <f t="shared" si="22"/>
        <v>0</v>
      </c>
    </row>
    <row r="59" spans="1:15">
      <c r="A59" s="25">
        <v>1</v>
      </c>
      <c r="B59" s="34">
        <f t="shared" si="17"/>
        <v>0.15</v>
      </c>
      <c r="C59" s="34">
        <f t="shared" ref="C59:O59" si="23">C$53*$A59*C42</f>
        <v>0.08</v>
      </c>
      <c r="D59" s="34">
        <f t="shared" si="23"/>
        <v>0.1</v>
      </c>
      <c r="E59" s="34">
        <f t="shared" si="23"/>
        <v>0</v>
      </c>
      <c r="F59" s="34">
        <f t="shared" si="23"/>
        <v>0</v>
      </c>
      <c r="G59" s="34">
        <f t="shared" si="23"/>
        <v>1</v>
      </c>
      <c r="H59" s="34">
        <f t="shared" si="23"/>
        <v>1</v>
      </c>
      <c r="I59" s="34">
        <f t="shared" si="23"/>
        <v>1</v>
      </c>
      <c r="J59" s="34">
        <f t="shared" si="23"/>
        <v>1</v>
      </c>
      <c r="K59" s="34">
        <f t="shared" si="23"/>
        <v>1</v>
      </c>
      <c r="L59" s="34">
        <f t="shared" si="23"/>
        <v>1</v>
      </c>
      <c r="M59" s="34">
        <f t="shared" si="23"/>
        <v>1</v>
      </c>
      <c r="N59" s="34">
        <f t="shared" si="23"/>
        <v>1</v>
      </c>
      <c r="O59" s="34">
        <f t="shared" si="23"/>
        <v>1</v>
      </c>
    </row>
    <row r="60" spans="1:15">
      <c r="A60" s="25">
        <v>1</v>
      </c>
      <c r="B60" s="34">
        <f t="shared" si="17"/>
        <v>0.15</v>
      </c>
      <c r="C60" s="34">
        <f t="shared" ref="C60:O60" si="24">C$53*$A60*C43</f>
        <v>0.08</v>
      </c>
      <c r="D60" s="34">
        <f t="shared" si="24"/>
        <v>0.1</v>
      </c>
      <c r="E60" s="34">
        <f t="shared" si="24"/>
        <v>0</v>
      </c>
      <c r="F60" s="34">
        <f t="shared" si="24"/>
        <v>0</v>
      </c>
      <c r="G60" s="34">
        <f t="shared" si="24"/>
        <v>1</v>
      </c>
      <c r="H60" s="34">
        <f t="shared" si="24"/>
        <v>1</v>
      </c>
      <c r="I60" s="34">
        <f t="shared" si="24"/>
        <v>1</v>
      </c>
      <c r="J60" s="34">
        <f t="shared" si="24"/>
        <v>1</v>
      </c>
      <c r="K60" s="34">
        <f t="shared" si="24"/>
        <v>1</v>
      </c>
      <c r="L60" s="34">
        <f t="shared" si="24"/>
        <v>1</v>
      </c>
      <c r="M60" s="34">
        <f t="shared" si="24"/>
        <v>1</v>
      </c>
      <c r="N60" s="34">
        <f t="shared" si="24"/>
        <v>1</v>
      </c>
      <c r="O60" s="34">
        <f t="shared" si="24"/>
        <v>1</v>
      </c>
    </row>
    <row r="61" spans="1:15">
      <c r="A61" s="25">
        <v>1</v>
      </c>
      <c r="B61" s="34">
        <f t="shared" si="17"/>
        <v>0.15</v>
      </c>
      <c r="C61" s="34">
        <f t="shared" ref="C61:O61" si="25">C$53*$A61*C44</f>
        <v>0.08</v>
      </c>
      <c r="D61" s="34">
        <f t="shared" si="25"/>
        <v>0.1</v>
      </c>
      <c r="E61" s="34">
        <f t="shared" si="25"/>
        <v>0</v>
      </c>
      <c r="F61" s="34">
        <f t="shared" si="25"/>
        <v>0</v>
      </c>
      <c r="G61" s="34">
        <f t="shared" si="25"/>
        <v>1</v>
      </c>
      <c r="H61" s="34">
        <f t="shared" si="25"/>
        <v>1</v>
      </c>
      <c r="I61" s="34">
        <f t="shared" si="25"/>
        <v>1</v>
      </c>
      <c r="J61" s="34">
        <f t="shared" si="25"/>
        <v>1</v>
      </c>
      <c r="K61" s="34">
        <f t="shared" si="25"/>
        <v>1</v>
      </c>
      <c r="L61" s="34">
        <f t="shared" si="25"/>
        <v>1</v>
      </c>
      <c r="M61" s="34">
        <f t="shared" si="25"/>
        <v>1</v>
      </c>
      <c r="N61" s="34">
        <f t="shared" si="25"/>
        <v>1</v>
      </c>
      <c r="O61" s="34">
        <f t="shared" si="25"/>
        <v>1</v>
      </c>
    </row>
    <row r="62" spans="1:15">
      <c r="A62" s="25">
        <v>1</v>
      </c>
      <c r="B62" s="34">
        <f t="shared" si="17"/>
        <v>0.15</v>
      </c>
      <c r="C62" s="34">
        <f t="shared" ref="C62:O62" si="26">C$53*$A62*C45</f>
        <v>0.08</v>
      </c>
      <c r="D62" s="34">
        <f t="shared" si="26"/>
        <v>0.1</v>
      </c>
      <c r="E62" s="34">
        <f t="shared" si="26"/>
        <v>0</v>
      </c>
      <c r="F62" s="34">
        <f t="shared" si="26"/>
        <v>0</v>
      </c>
      <c r="G62" s="34">
        <f t="shared" si="26"/>
        <v>1</v>
      </c>
      <c r="H62" s="34">
        <f t="shared" si="26"/>
        <v>1</v>
      </c>
      <c r="I62" s="34">
        <f t="shared" si="26"/>
        <v>1</v>
      </c>
      <c r="J62" s="34">
        <f t="shared" si="26"/>
        <v>1</v>
      </c>
      <c r="K62" s="34">
        <f t="shared" si="26"/>
        <v>1</v>
      </c>
      <c r="L62" s="34">
        <f t="shared" si="26"/>
        <v>1</v>
      </c>
      <c r="M62" s="34">
        <f t="shared" si="26"/>
        <v>1</v>
      </c>
      <c r="N62" s="34">
        <f t="shared" si="26"/>
        <v>1</v>
      </c>
      <c r="O62" s="34">
        <f t="shared" si="26"/>
        <v>1</v>
      </c>
    </row>
    <row r="63" spans="1:15">
      <c r="A63" s="25">
        <v>1</v>
      </c>
      <c r="B63" s="34">
        <f t="shared" si="17"/>
        <v>0.15</v>
      </c>
      <c r="C63" s="34">
        <f t="shared" ref="C63:O63" si="27">C$53*$A63*C46</f>
        <v>0.08</v>
      </c>
      <c r="D63" s="34">
        <f t="shared" si="27"/>
        <v>0.1</v>
      </c>
      <c r="E63" s="34">
        <f t="shared" si="27"/>
        <v>0</v>
      </c>
      <c r="F63" s="34">
        <f t="shared" si="27"/>
        <v>0</v>
      </c>
      <c r="G63" s="34">
        <f t="shared" si="27"/>
        <v>1</v>
      </c>
      <c r="H63" s="34">
        <f t="shared" si="27"/>
        <v>1</v>
      </c>
      <c r="I63" s="34">
        <f t="shared" si="27"/>
        <v>1</v>
      </c>
      <c r="J63" s="34">
        <f t="shared" si="27"/>
        <v>1</v>
      </c>
      <c r="K63" s="34">
        <f t="shared" si="27"/>
        <v>1</v>
      </c>
      <c r="L63" s="34">
        <f t="shared" si="27"/>
        <v>1</v>
      </c>
      <c r="M63" s="34">
        <f t="shared" si="27"/>
        <v>1</v>
      </c>
      <c r="N63" s="34">
        <f t="shared" si="27"/>
        <v>1</v>
      </c>
      <c r="O63" s="34">
        <f t="shared" si="27"/>
        <v>1</v>
      </c>
    </row>
    <row r="64" spans="1:15">
      <c r="A64" s="25">
        <v>1</v>
      </c>
      <c r="B64" s="34">
        <f t="shared" si="17"/>
        <v>0.15</v>
      </c>
      <c r="C64" s="34">
        <f t="shared" ref="C64:O64" si="28">C$53*$A64*C47</f>
        <v>0.08</v>
      </c>
      <c r="D64" s="34">
        <f t="shared" si="28"/>
        <v>0.1</v>
      </c>
      <c r="E64" s="34">
        <f t="shared" si="28"/>
        <v>0</v>
      </c>
      <c r="F64" s="34">
        <f t="shared" si="28"/>
        <v>0</v>
      </c>
      <c r="G64" s="34">
        <f t="shared" si="28"/>
        <v>1</v>
      </c>
      <c r="H64" s="34">
        <f t="shared" si="28"/>
        <v>1</v>
      </c>
      <c r="I64" s="34">
        <f t="shared" si="28"/>
        <v>1</v>
      </c>
      <c r="J64" s="34">
        <f t="shared" si="28"/>
        <v>1</v>
      </c>
      <c r="K64" s="34">
        <f t="shared" si="28"/>
        <v>1</v>
      </c>
      <c r="L64" s="34">
        <f t="shared" si="28"/>
        <v>1</v>
      </c>
      <c r="M64" s="34">
        <f t="shared" si="28"/>
        <v>1</v>
      </c>
      <c r="N64" s="34">
        <f t="shared" si="28"/>
        <v>1</v>
      </c>
      <c r="O64" s="34">
        <f t="shared" si="28"/>
        <v>1</v>
      </c>
    </row>
    <row r="65" spans="1:15">
      <c r="A65" s="25">
        <v>1</v>
      </c>
      <c r="B65" s="34">
        <f t="shared" si="17"/>
        <v>0.15</v>
      </c>
      <c r="C65" s="34">
        <f t="shared" ref="C65:O65" si="29">C$53*$A65*C48</f>
        <v>0.08</v>
      </c>
      <c r="D65" s="34">
        <f t="shared" si="29"/>
        <v>0.1</v>
      </c>
      <c r="E65" s="34">
        <f t="shared" si="29"/>
        <v>0</v>
      </c>
      <c r="F65" s="34">
        <f t="shared" si="29"/>
        <v>0</v>
      </c>
      <c r="G65" s="34">
        <f t="shared" si="29"/>
        <v>1</v>
      </c>
      <c r="H65" s="34">
        <f t="shared" si="29"/>
        <v>1</v>
      </c>
      <c r="I65" s="34">
        <f t="shared" si="29"/>
        <v>1</v>
      </c>
      <c r="J65" s="34">
        <f t="shared" si="29"/>
        <v>1</v>
      </c>
      <c r="K65" s="34">
        <f t="shared" si="29"/>
        <v>1</v>
      </c>
      <c r="L65" s="34">
        <f t="shared" si="29"/>
        <v>1</v>
      </c>
      <c r="M65" s="34">
        <f t="shared" si="29"/>
        <v>1</v>
      </c>
      <c r="N65" s="34">
        <f t="shared" si="29"/>
        <v>1</v>
      </c>
      <c r="O65" s="34">
        <f t="shared" si="29"/>
        <v>1</v>
      </c>
    </row>
    <row r="66" spans="1:15">
      <c r="A66" s="25">
        <v>1</v>
      </c>
      <c r="B66" s="34">
        <f t="shared" ref="B66:O66" si="30">B$53*$A66*B49</f>
        <v>0.15</v>
      </c>
      <c r="C66" s="34">
        <f t="shared" si="30"/>
        <v>0.08</v>
      </c>
      <c r="D66" s="34">
        <f t="shared" si="30"/>
        <v>0.1</v>
      </c>
      <c r="E66" s="34">
        <f t="shared" si="30"/>
        <v>0</v>
      </c>
      <c r="F66" s="34">
        <f t="shared" si="30"/>
        <v>0</v>
      </c>
      <c r="G66" s="34">
        <f t="shared" si="30"/>
        <v>1</v>
      </c>
      <c r="H66" s="34">
        <f t="shared" si="30"/>
        <v>1</v>
      </c>
      <c r="I66" s="34">
        <f t="shared" si="30"/>
        <v>1</v>
      </c>
      <c r="J66" s="34">
        <f t="shared" si="30"/>
        <v>1</v>
      </c>
      <c r="K66" s="34">
        <f t="shared" si="30"/>
        <v>1</v>
      </c>
      <c r="L66" s="34">
        <f t="shared" si="30"/>
        <v>1</v>
      </c>
      <c r="M66" s="34">
        <f t="shared" si="30"/>
        <v>1</v>
      </c>
      <c r="N66" s="34">
        <f t="shared" si="30"/>
        <v>1</v>
      </c>
      <c r="O66" s="34">
        <f t="shared" si="30"/>
        <v>1</v>
      </c>
    </row>
    <row r="67" spans="1:15">
      <c r="A67" s="25">
        <v>1</v>
      </c>
      <c r="B67" s="34">
        <f t="shared" ref="B67:O67" si="31">B$53*$A67*B50</f>
        <v>0.15</v>
      </c>
      <c r="C67" s="34">
        <f t="shared" si="31"/>
        <v>0.08</v>
      </c>
      <c r="D67" s="34">
        <f t="shared" si="31"/>
        <v>0.1</v>
      </c>
      <c r="E67" s="34">
        <f t="shared" si="31"/>
        <v>0</v>
      </c>
      <c r="F67" s="34">
        <f t="shared" si="31"/>
        <v>0</v>
      </c>
      <c r="G67" s="34">
        <f t="shared" si="31"/>
        <v>1</v>
      </c>
      <c r="H67" s="34">
        <f t="shared" si="31"/>
        <v>1</v>
      </c>
      <c r="I67" s="34">
        <f t="shared" si="31"/>
        <v>1</v>
      </c>
      <c r="J67" s="34">
        <f t="shared" si="31"/>
        <v>1</v>
      </c>
      <c r="K67" s="34">
        <f t="shared" si="31"/>
        <v>1</v>
      </c>
      <c r="L67" s="34">
        <f t="shared" si="31"/>
        <v>1</v>
      </c>
      <c r="M67" s="34">
        <f t="shared" si="31"/>
        <v>1</v>
      </c>
      <c r="N67" s="34">
        <f t="shared" si="31"/>
        <v>1</v>
      </c>
      <c r="O67" s="34">
        <f t="shared" si="31"/>
        <v>1</v>
      </c>
    </row>
    <row r="68" spans="1:15" s="33" customFormat="1">
      <c r="A68" s="35"/>
      <c r="B68" s="36"/>
      <c r="C68" s="36"/>
      <c r="D68" s="36"/>
      <c r="E68" s="36"/>
      <c r="F68" s="36"/>
      <c r="G68" s="36"/>
      <c r="H68" s="36"/>
      <c r="I68" s="36"/>
      <c r="J68" s="36"/>
      <c r="K68" s="36"/>
      <c r="L68" s="36"/>
      <c r="M68" s="36"/>
      <c r="N68" s="36"/>
      <c r="O68" s="36"/>
    </row>
    <row r="69" spans="1:15" s="33" customFormat="1">
      <c r="A69" s="35"/>
      <c r="B69" s="36"/>
      <c r="C69" s="36"/>
      <c r="D69" s="36"/>
      <c r="E69" s="36"/>
      <c r="F69" s="36"/>
      <c r="G69" s="36"/>
      <c r="H69" s="36"/>
      <c r="I69" s="36"/>
      <c r="J69" s="36"/>
      <c r="K69" s="36"/>
      <c r="L69" s="36"/>
      <c r="M69" s="36"/>
      <c r="N69" s="36"/>
      <c r="O69" s="36"/>
    </row>
    <row r="70" spans="1:15" s="33" customFormat="1">
      <c r="A70" s="37"/>
      <c r="B70" s="38">
        <v>1</v>
      </c>
      <c r="C70" s="38">
        <v>2</v>
      </c>
      <c r="D70" s="38">
        <v>3</v>
      </c>
      <c r="E70" s="38">
        <v>4</v>
      </c>
      <c r="F70" s="38">
        <v>5</v>
      </c>
      <c r="G70" s="38">
        <v>6</v>
      </c>
      <c r="H70" s="38">
        <v>7</v>
      </c>
      <c r="I70" s="38">
        <v>8</v>
      </c>
      <c r="J70" s="38">
        <v>9</v>
      </c>
      <c r="K70" s="38">
        <v>10</v>
      </c>
      <c r="L70" s="38">
        <v>11</v>
      </c>
      <c r="M70" s="38">
        <v>12</v>
      </c>
      <c r="N70" s="38">
        <v>13</v>
      </c>
      <c r="O70" s="38">
        <v>14</v>
      </c>
    </row>
    <row r="71" spans="1:15" s="33" customFormat="1">
      <c r="A71" s="39">
        <v>1</v>
      </c>
      <c r="B71" s="40">
        <f>IF(ISERROR('DATA &amp; STATS'!B11),B11,B11+'DATA &amp; STATS'!B11)</f>
        <v>1.0000000000000002</v>
      </c>
      <c r="C71" s="40">
        <f>IF(ISERROR('DATA &amp; STATS'!C11),C11,C11+'DATA &amp; STATS'!C11)</f>
        <v>0.3</v>
      </c>
      <c r="D71" s="40">
        <f>IF(ISERROR('DATA &amp; STATS'!D11),D11,D11+'DATA &amp; STATS'!D11)</f>
        <v>0.25</v>
      </c>
      <c r="E71" s="40">
        <f>IF(ISERROR('DATA &amp; STATS'!E11),E11,E11+'DATA &amp; STATS'!E11)</f>
        <v>0</v>
      </c>
      <c r="F71" s="40">
        <f>IF(ISERROR('DATA &amp; STATS'!F11),F11,F11+'DATA &amp; STATS'!F11)</f>
        <v>1</v>
      </c>
      <c r="G71" s="40">
        <f>IF(ISERROR('DATA &amp; STATS'!G11),G11,G11+'DATA &amp; STATS'!G11)</f>
        <v>1</v>
      </c>
      <c r="H71" s="40">
        <f>IF(ISERROR('DATA &amp; STATS'!H11),H11,H11+'DATA &amp; STATS'!H11)</f>
        <v>1</v>
      </c>
      <c r="I71" s="40">
        <f>IF(ISERROR('DATA &amp; STATS'!I11),I11,I11+'DATA &amp; STATS'!I11)</f>
        <v>1</v>
      </c>
      <c r="J71" s="40">
        <f>IF(ISERROR('DATA &amp; STATS'!J11),J11,J11+'DATA &amp; STATS'!J11)</f>
        <v>1</v>
      </c>
      <c r="K71" s="40">
        <f>IF(ISERROR('DATA &amp; STATS'!K11),K11,K11+'DATA &amp; STATS'!K11)</f>
        <v>1</v>
      </c>
      <c r="L71" s="40">
        <f>IF(ISERROR('DATA &amp; STATS'!L11),L11,L11+'DATA &amp; STATS'!L11)</f>
        <v>1</v>
      </c>
      <c r="M71" s="40">
        <f>IF(ISERROR('DATA &amp; STATS'!M11),M11,M11+'DATA &amp; STATS'!M11)</f>
        <v>1</v>
      </c>
      <c r="N71" s="40">
        <f>IF(ISERROR('DATA &amp; STATS'!N11),N11,N11+'DATA &amp; STATS'!N11)</f>
        <v>1</v>
      </c>
      <c r="O71" s="40">
        <f>IF(ISERROR('DATA &amp; STATS'!O11),O11,O11+'DATA &amp; STATS'!O11)</f>
        <v>1</v>
      </c>
    </row>
    <row r="72" spans="1:15" s="33" customFormat="1">
      <c r="A72" s="39">
        <v>2</v>
      </c>
      <c r="B72" s="40">
        <f>IF(ISERROR('DATA &amp; STATS'!B12),B12,B12+'DATA &amp; STATS'!B12)</f>
        <v>0</v>
      </c>
      <c r="C72" s="40">
        <f>IF(ISERROR('DATA &amp; STATS'!C12),C12,C12+'DATA &amp; STATS'!C12)</f>
        <v>1</v>
      </c>
      <c r="D72" s="40">
        <f>IF(ISERROR('DATA &amp; STATS'!D12),D12,D12+'DATA &amp; STATS'!D12)</f>
        <v>0.15</v>
      </c>
      <c r="E72" s="40">
        <f>IF(ISERROR('DATA &amp; STATS'!E12),E12,E12+'DATA &amp; STATS'!E12)</f>
        <v>0</v>
      </c>
      <c r="F72" s="40">
        <f>IF(ISERROR('DATA &amp; STATS'!F12),F12,F12+'DATA &amp; STATS'!F12)</f>
        <v>1</v>
      </c>
      <c r="G72" s="40">
        <f>IF(ISERROR('DATA &amp; STATS'!G12),G12,G12+'DATA &amp; STATS'!G12)</f>
        <v>1</v>
      </c>
      <c r="H72" s="40">
        <f>IF(ISERROR('DATA &amp; STATS'!H12),H12,H12+'DATA &amp; STATS'!H12)</f>
        <v>1</v>
      </c>
      <c r="I72" s="40">
        <f>IF(ISERROR('DATA &amp; STATS'!I12),I12,I12+'DATA &amp; STATS'!I12)</f>
        <v>1</v>
      </c>
      <c r="J72" s="40">
        <f>IF(ISERROR('DATA &amp; STATS'!J12),J12,J12+'DATA &amp; STATS'!J12)</f>
        <v>1</v>
      </c>
      <c r="K72" s="40">
        <f>IF(ISERROR('DATA &amp; STATS'!K12),K12,K12+'DATA &amp; STATS'!K12)</f>
        <v>1</v>
      </c>
      <c r="L72" s="40">
        <f>IF(ISERROR('DATA &amp; STATS'!L12),L12,L12+'DATA &amp; STATS'!L12)</f>
        <v>1</v>
      </c>
      <c r="M72" s="40">
        <f>IF(ISERROR('DATA &amp; STATS'!M12),M12,M12+'DATA &amp; STATS'!M12)</f>
        <v>1</v>
      </c>
      <c r="N72" s="40">
        <f>IF(ISERROR('DATA &amp; STATS'!N12),N12,N12+'DATA &amp; STATS'!N12)</f>
        <v>1</v>
      </c>
      <c r="O72" s="40">
        <f>IF(ISERROR('DATA &amp; STATS'!O12),O12,O12+'DATA &amp; STATS'!O12)</f>
        <v>1</v>
      </c>
    </row>
    <row r="73" spans="1:15" s="33" customFormat="1">
      <c r="A73" s="39">
        <v>3</v>
      </c>
      <c r="B73" s="40">
        <f>IF(ISERROR('DATA &amp; STATS'!B13),B13,B13+'DATA &amp; STATS'!B13)</f>
        <v>0</v>
      </c>
      <c r="C73" s="40">
        <f>IF(ISERROR('DATA &amp; STATS'!C13),C13,C13+'DATA &amp; STATS'!C13)</f>
        <v>0</v>
      </c>
      <c r="D73" s="40">
        <f>IF(ISERROR('DATA &amp; STATS'!D13),D13,D13+'DATA &amp; STATS'!D13)</f>
        <v>1</v>
      </c>
      <c r="E73" s="40">
        <f>IF(ISERROR('DATA &amp; STATS'!E13),E13,E13+'DATA &amp; STATS'!E13)</f>
        <v>0</v>
      </c>
      <c r="F73" s="40">
        <f>IF(ISERROR('DATA &amp; STATS'!F13),F13,F13+'DATA &amp; STATS'!F13)</f>
        <v>1</v>
      </c>
      <c r="G73" s="40">
        <f>IF(ISERROR('DATA &amp; STATS'!G13),G13,G13+'DATA &amp; STATS'!G13)</f>
        <v>1</v>
      </c>
      <c r="H73" s="40">
        <f>IF(ISERROR('DATA &amp; STATS'!H13),H13,H13+'DATA &amp; STATS'!H13)</f>
        <v>1</v>
      </c>
      <c r="I73" s="40">
        <f>IF(ISERROR('DATA &amp; STATS'!I13),I13,I13+'DATA &amp; STATS'!I13)</f>
        <v>1</v>
      </c>
      <c r="J73" s="40">
        <f>IF(ISERROR('DATA &amp; STATS'!J13),J13,J13+'DATA &amp; STATS'!J13)</f>
        <v>1</v>
      </c>
      <c r="K73" s="40">
        <f>IF(ISERROR('DATA &amp; STATS'!K13),K13,K13+'DATA &amp; STATS'!K13)</f>
        <v>1</v>
      </c>
      <c r="L73" s="40">
        <f>IF(ISERROR('DATA &amp; STATS'!L13),L13,L13+'DATA &amp; STATS'!L13)</f>
        <v>1</v>
      </c>
      <c r="M73" s="40">
        <f>IF(ISERROR('DATA &amp; STATS'!M13),M13,M13+'DATA &amp; STATS'!M13)</f>
        <v>1</v>
      </c>
      <c r="N73" s="40">
        <f>IF(ISERROR('DATA &amp; STATS'!N13),N13,N13+'DATA &amp; STATS'!N13)</f>
        <v>1</v>
      </c>
      <c r="O73" s="40">
        <f>IF(ISERROR('DATA &amp; STATS'!O13),O13,O13+'DATA &amp; STATS'!O13)</f>
        <v>1</v>
      </c>
    </row>
    <row r="74" spans="1:15" s="33" customFormat="1">
      <c r="A74" s="39">
        <v>4</v>
      </c>
      <c r="B74" s="40">
        <f>IF(ISERROR('DATA &amp; STATS'!B14),B14,B14+'DATA &amp; STATS'!B14)</f>
        <v>0</v>
      </c>
      <c r="C74" s="40">
        <f>IF(ISERROR('DATA &amp; STATS'!C14),C14,C14+'DATA &amp; STATS'!C14)</f>
        <v>0</v>
      </c>
      <c r="D74" s="40">
        <f>IF(ISERROR('DATA &amp; STATS'!D14),D14,D14+'DATA &amp; STATS'!D14)</f>
        <v>0</v>
      </c>
      <c r="E74" s="40">
        <f>IF(ISERROR('DATA &amp; STATS'!E14),E14,E14+'DATA &amp; STATS'!E14)</f>
        <v>0</v>
      </c>
      <c r="F74" s="40">
        <f>IF(ISERROR('DATA &amp; STATS'!F14),F14,F14+'DATA &amp; STATS'!F14)</f>
        <v>1</v>
      </c>
      <c r="G74" s="40">
        <f>IF(ISERROR('DATA &amp; STATS'!G14),G14,G14+'DATA &amp; STATS'!G14)</f>
        <v>1</v>
      </c>
      <c r="H74" s="40">
        <f>IF(ISERROR('DATA &amp; STATS'!H14),H14,H14+'DATA &amp; STATS'!H14)</f>
        <v>1</v>
      </c>
      <c r="I74" s="40">
        <f>IF(ISERROR('DATA &amp; STATS'!I14),I14,I14+'DATA &amp; STATS'!I14)</f>
        <v>1</v>
      </c>
      <c r="J74" s="40">
        <f>IF(ISERROR('DATA &amp; STATS'!J14),J14,J14+'DATA &amp; STATS'!J14)</f>
        <v>1</v>
      </c>
      <c r="K74" s="40">
        <f>IF(ISERROR('DATA &amp; STATS'!K14),K14,K14+'DATA &amp; STATS'!K14)</f>
        <v>1</v>
      </c>
      <c r="L74" s="40">
        <f>IF(ISERROR('DATA &amp; STATS'!L14),L14,L14+'DATA &amp; STATS'!L14)</f>
        <v>1</v>
      </c>
      <c r="M74" s="40">
        <f>IF(ISERROR('DATA &amp; STATS'!M14),M14,M14+'DATA &amp; STATS'!M14)</f>
        <v>1</v>
      </c>
      <c r="N74" s="40">
        <f>IF(ISERROR('DATA &amp; STATS'!N14),N14,N14+'DATA &amp; STATS'!N14)</f>
        <v>1</v>
      </c>
      <c r="O74" s="40">
        <f>IF(ISERROR('DATA &amp; STATS'!O14),O14,O14+'DATA &amp; STATS'!O14)</f>
        <v>1</v>
      </c>
    </row>
    <row r="75" spans="1:15" s="33" customFormat="1">
      <c r="A75" s="39">
        <v>5</v>
      </c>
      <c r="B75" s="40">
        <f>IF(ISERROR('DATA &amp; STATS'!B15),B15,B15+'DATA &amp; STATS'!B15)</f>
        <v>0</v>
      </c>
      <c r="C75" s="40">
        <f>IF(ISERROR('DATA &amp; STATS'!C15),C15,C15+'DATA &amp; STATS'!C15)</f>
        <v>0</v>
      </c>
      <c r="D75" s="40">
        <f>IF(ISERROR('DATA &amp; STATS'!D15),D15,D15+'DATA &amp; STATS'!D15)</f>
        <v>0</v>
      </c>
      <c r="E75" s="40">
        <f>IF(ISERROR('DATA &amp; STATS'!E15),E15,E15+'DATA &amp; STATS'!E15)</f>
        <v>0</v>
      </c>
      <c r="F75" s="40">
        <f>IF(ISERROR('DATA &amp; STATS'!F15),F15,F15+'DATA &amp; STATS'!F15)</f>
        <v>0</v>
      </c>
      <c r="G75" s="40">
        <f>IF(ISERROR('DATA &amp; STATS'!G15),G15,G15+'DATA &amp; STATS'!G15)</f>
        <v>1</v>
      </c>
      <c r="H75" s="40">
        <f>IF(ISERROR('DATA &amp; STATS'!H15),H15,H15+'DATA &amp; STATS'!H15)</f>
        <v>1</v>
      </c>
      <c r="I75" s="40">
        <f>IF(ISERROR('DATA &amp; STATS'!I15),I15,I15+'DATA &amp; STATS'!I15)</f>
        <v>1</v>
      </c>
      <c r="J75" s="40">
        <f>IF(ISERROR('DATA &amp; STATS'!J15),J15,J15+'DATA &amp; STATS'!J15)</f>
        <v>1</v>
      </c>
      <c r="K75" s="40">
        <f>IF(ISERROR('DATA &amp; STATS'!K15),K15,K15+'DATA &amp; STATS'!K15)</f>
        <v>1</v>
      </c>
      <c r="L75" s="40">
        <f>IF(ISERROR('DATA &amp; STATS'!L15),L15,L15+'DATA &amp; STATS'!L15)</f>
        <v>1</v>
      </c>
      <c r="M75" s="40">
        <f>IF(ISERROR('DATA &amp; STATS'!M15),M15,M15+'DATA &amp; STATS'!M15)</f>
        <v>1</v>
      </c>
      <c r="N75" s="40">
        <f>IF(ISERROR('DATA &amp; STATS'!N15),N15,N15+'DATA &amp; STATS'!N15)</f>
        <v>1</v>
      </c>
      <c r="O75" s="40">
        <f>IF(ISERROR('DATA &amp; STATS'!O15),O15,O15+'DATA &amp; STATS'!O15)</f>
        <v>1</v>
      </c>
    </row>
    <row r="76" spans="1:15" s="33" customFormat="1">
      <c r="A76" s="39">
        <v>6</v>
      </c>
      <c r="B76" s="40">
        <f>IF(ISERROR('DATA &amp; STATS'!B16),B16,B16+'DATA &amp; STATS'!B16)</f>
        <v>0</v>
      </c>
      <c r="C76" s="40">
        <f>IF(ISERROR('DATA &amp; STATS'!C16),C16,C16+'DATA &amp; STATS'!C16)</f>
        <v>0</v>
      </c>
      <c r="D76" s="40">
        <f>IF(ISERROR('DATA &amp; STATS'!D16),D16,D16+'DATA &amp; STATS'!D16)</f>
        <v>0</v>
      </c>
      <c r="E76" s="40">
        <f>IF(ISERROR('DATA &amp; STATS'!E16),E16,E16+'DATA &amp; STATS'!E16)</f>
        <v>0</v>
      </c>
      <c r="F76" s="40">
        <f>IF(ISERROR('DATA &amp; STATS'!F16),F16,F16+'DATA &amp; STATS'!F16)</f>
        <v>0</v>
      </c>
      <c r="G76" s="40">
        <f>IF(ISERROR('DATA &amp; STATS'!G16),G16,G16+'DATA &amp; STATS'!G16)</f>
        <v>0</v>
      </c>
      <c r="H76" s="40">
        <f>IF(ISERROR('DATA &amp; STATS'!H16),H16,H16+'DATA &amp; STATS'!H16)</f>
        <v>1</v>
      </c>
      <c r="I76" s="40">
        <f>IF(ISERROR('DATA &amp; STATS'!I16),I16,I16+'DATA &amp; STATS'!I16)</f>
        <v>1</v>
      </c>
      <c r="J76" s="40">
        <f>IF(ISERROR('DATA &amp; STATS'!J16),J16,J16+'DATA &amp; STATS'!J16)</f>
        <v>1</v>
      </c>
      <c r="K76" s="40">
        <f>IF(ISERROR('DATA &amp; STATS'!K16),K16,K16+'DATA &amp; STATS'!K16)</f>
        <v>1</v>
      </c>
      <c r="L76" s="40">
        <f>IF(ISERROR('DATA &amp; STATS'!L16),L16,L16+'DATA &amp; STATS'!L16)</f>
        <v>1</v>
      </c>
      <c r="M76" s="40">
        <f>IF(ISERROR('DATA &amp; STATS'!M16),M16,M16+'DATA &amp; STATS'!M16)</f>
        <v>1</v>
      </c>
      <c r="N76" s="40">
        <f>IF(ISERROR('DATA &amp; STATS'!N16),N16,N16+'DATA &amp; STATS'!N16)</f>
        <v>1</v>
      </c>
      <c r="O76" s="40">
        <f>IF(ISERROR('DATA &amp; STATS'!O16),O16,O16+'DATA &amp; STATS'!O16)</f>
        <v>1</v>
      </c>
    </row>
    <row r="77" spans="1:15" s="33" customFormat="1">
      <c r="A77" s="39">
        <v>7</v>
      </c>
      <c r="B77" s="40">
        <f>IF(ISERROR('DATA &amp; STATS'!B17),B17,B17+'DATA &amp; STATS'!B17)</f>
        <v>0</v>
      </c>
      <c r="C77" s="40">
        <f>IF(ISERROR('DATA &amp; STATS'!C17),C17,C17+'DATA &amp; STATS'!C17)</f>
        <v>0</v>
      </c>
      <c r="D77" s="40">
        <f>IF(ISERROR('DATA &amp; STATS'!D17),D17,D17+'DATA &amp; STATS'!D17)</f>
        <v>0</v>
      </c>
      <c r="E77" s="40">
        <f>IF(ISERROR('DATA &amp; STATS'!E17),E17,E17+'DATA &amp; STATS'!E17)</f>
        <v>0</v>
      </c>
      <c r="F77" s="40">
        <f>IF(ISERROR('DATA &amp; STATS'!F17),F17,F17+'DATA &amp; STATS'!F17)</f>
        <v>0</v>
      </c>
      <c r="G77" s="40">
        <f>IF(ISERROR('DATA &amp; STATS'!G17),G17,G17+'DATA &amp; STATS'!G17)</f>
        <v>0</v>
      </c>
      <c r="H77" s="40">
        <f>IF(ISERROR('DATA &amp; STATS'!H17),H17,H17+'DATA &amp; STATS'!H17)</f>
        <v>0</v>
      </c>
      <c r="I77" s="40">
        <f>IF(ISERROR('DATA &amp; STATS'!I17),I17,I17+'DATA &amp; STATS'!I17)</f>
        <v>1</v>
      </c>
      <c r="J77" s="40">
        <f>IF(ISERROR('DATA &amp; STATS'!J17),J17,J17+'DATA &amp; STATS'!J17)</f>
        <v>1</v>
      </c>
      <c r="K77" s="40">
        <f>IF(ISERROR('DATA &amp; STATS'!K17),K17,K17+'DATA &amp; STATS'!K17)</f>
        <v>1</v>
      </c>
      <c r="L77" s="40">
        <f>IF(ISERROR('DATA &amp; STATS'!L17),L17,L17+'DATA &amp; STATS'!L17)</f>
        <v>1</v>
      </c>
      <c r="M77" s="40">
        <f>IF(ISERROR('DATA &amp; STATS'!M17),M17,M17+'DATA &amp; STATS'!M17)</f>
        <v>1</v>
      </c>
      <c r="N77" s="40">
        <f>IF(ISERROR('DATA &amp; STATS'!N17),N17,N17+'DATA &amp; STATS'!N17)</f>
        <v>1</v>
      </c>
      <c r="O77" s="40">
        <f>IF(ISERROR('DATA &amp; STATS'!O17),O17,O17+'DATA &amp; STATS'!O17)</f>
        <v>1</v>
      </c>
    </row>
    <row r="78" spans="1:15" s="33" customFormat="1">
      <c r="A78" s="39">
        <v>8</v>
      </c>
      <c r="B78" s="40">
        <f>IF(ISERROR('DATA &amp; STATS'!B18),B18,B18+'DATA &amp; STATS'!B18)</f>
        <v>0</v>
      </c>
      <c r="C78" s="40">
        <f>IF(ISERROR('DATA &amp; STATS'!C18),C18,C18+'DATA &amp; STATS'!C18)</f>
        <v>0</v>
      </c>
      <c r="D78" s="40">
        <f>IF(ISERROR('DATA &amp; STATS'!D18),D18,D18+'DATA &amp; STATS'!D18)</f>
        <v>0</v>
      </c>
      <c r="E78" s="40">
        <f>IF(ISERROR('DATA &amp; STATS'!E18),E18,E18+'DATA &amp; STATS'!E18)</f>
        <v>0</v>
      </c>
      <c r="F78" s="40">
        <f>IF(ISERROR('DATA &amp; STATS'!F18),F18,F18+'DATA &amp; STATS'!F18)</f>
        <v>0</v>
      </c>
      <c r="G78" s="40">
        <f>IF(ISERROR('DATA &amp; STATS'!G18),G18,G18+'DATA &amp; STATS'!G18)</f>
        <v>0</v>
      </c>
      <c r="H78" s="40">
        <f>IF(ISERROR('DATA &amp; STATS'!H18),H18,H18+'DATA &amp; STATS'!H18)</f>
        <v>0</v>
      </c>
      <c r="I78" s="40">
        <f>IF(ISERROR('DATA &amp; STATS'!I18),I18,I18+'DATA &amp; STATS'!I18)</f>
        <v>0</v>
      </c>
      <c r="J78" s="40">
        <f>IF(ISERROR('DATA &amp; STATS'!J18),J18,J18+'DATA &amp; STATS'!J18)</f>
        <v>1</v>
      </c>
      <c r="K78" s="40">
        <f>IF(ISERROR('DATA &amp; STATS'!K18),K18,K18+'DATA &amp; STATS'!K18)</f>
        <v>1</v>
      </c>
      <c r="L78" s="40">
        <f>IF(ISERROR('DATA &amp; STATS'!L18),L18,L18+'DATA &amp; STATS'!L18)</f>
        <v>1</v>
      </c>
      <c r="M78" s="40">
        <f>IF(ISERROR('DATA &amp; STATS'!M18),M18,M18+'DATA &amp; STATS'!M18)</f>
        <v>1</v>
      </c>
      <c r="N78" s="40">
        <f>IF(ISERROR('DATA &amp; STATS'!N18),N18,N18+'DATA &amp; STATS'!N18)</f>
        <v>1</v>
      </c>
      <c r="O78" s="40">
        <f>IF(ISERROR('DATA &amp; STATS'!O18),O18,O18+'DATA &amp; STATS'!O18)</f>
        <v>1</v>
      </c>
    </row>
    <row r="79" spans="1:15" s="33" customFormat="1">
      <c r="A79" s="39">
        <v>9</v>
      </c>
      <c r="B79" s="40">
        <f>IF(ISERROR('DATA &amp; STATS'!B19),B19,B19+'DATA &amp; STATS'!B19)</f>
        <v>0</v>
      </c>
      <c r="C79" s="40">
        <f>IF(ISERROR('DATA &amp; STATS'!C19),C19,C19+'DATA &amp; STATS'!C19)</f>
        <v>0</v>
      </c>
      <c r="D79" s="40">
        <f>IF(ISERROR('DATA &amp; STATS'!D19),D19,D19+'DATA &amp; STATS'!D19)</f>
        <v>0</v>
      </c>
      <c r="E79" s="40">
        <f>IF(ISERROR('DATA &amp; STATS'!E19),E19,E19+'DATA &amp; STATS'!E19)</f>
        <v>0</v>
      </c>
      <c r="F79" s="40">
        <f>IF(ISERROR('DATA &amp; STATS'!F19),F19,F19+'DATA &amp; STATS'!F19)</f>
        <v>0</v>
      </c>
      <c r="G79" s="40">
        <f>IF(ISERROR('DATA &amp; STATS'!G19),G19,G19+'DATA &amp; STATS'!G19)</f>
        <v>0</v>
      </c>
      <c r="H79" s="40">
        <f>IF(ISERROR('DATA &amp; STATS'!H19),H19,H19+'DATA &amp; STATS'!H19)</f>
        <v>0</v>
      </c>
      <c r="I79" s="40">
        <f>IF(ISERROR('DATA &amp; STATS'!I19),I19,I19+'DATA &amp; STATS'!I19)</f>
        <v>0</v>
      </c>
      <c r="J79" s="40">
        <f>IF(ISERROR('DATA &amp; STATS'!J19),J19,J19+'DATA &amp; STATS'!J19)</f>
        <v>0</v>
      </c>
      <c r="K79" s="40">
        <f>IF(ISERROR('DATA &amp; STATS'!K19),K19,K19+'DATA &amp; STATS'!K19)</f>
        <v>1</v>
      </c>
      <c r="L79" s="40">
        <f>IF(ISERROR('DATA &amp; STATS'!L19),L19,L19+'DATA &amp; STATS'!L19)</f>
        <v>1</v>
      </c>
      <c r="M79" s="40">
        <f>IF(ISERROR('DATA &amp; STATS'!M19),M19,M19+'DATA &amp; STATS'!M19)</f>
        <v>1</v>
      </c>
      <c r="N79" s="40">
        <f>IF(ISERROR('DATA &amp; STATS'!N19),N19,N19+'DATA &amp; STATS'!N19)</f>
        <v>1</v>
      </c>
      <c r="O79" s="40">
        <f>IF(ISERROR('DATA &amp; STATS'!O19),O19,O19+'DATA &amp; STATS'!O19)</f>
        <v>1</v>
      </c>
    </row>
    <row r="80" spans="1:15" s="33" customFormat="1">
      <c r="A80" s="39">
        <v>10</v>
      </c>
      <c r="B80" s="40">
        <f>IF(ISERROR('DATA &amp; STATS'!B20),B20,B20+'DATA &amp; STATS'!B20)</f>
        <v>0</v>
      </c>
      <c r="C80" s="40">
        <f>IF(ISERROR('DATA &amp; STATS'!C20),C20,C20+'DATA &amp; STATS'!C20)</f>
        <v>0</v>
      </c>
      <c r="D80" s="40">
        <f>IF(ISERROR('DATA &amp; STATS'!D20),D20,D20+'DATA &amp; STATS'!D20)</f>
        <v>0</v>
      </c>
      <c r="E80" s="40">
        <f>IF(ISERROR('DATA &amp; STATS'!E20),E20,E20+'DATA &amp; STATS'!E20)</f>
        <v>0</v>
      </c>
      <c r="F80" s="40">
        <f>IF(ISERROR('DATA &amp; STATS'!F20),F20,F20+'DATA &amp; STATS'!F20)</f>
        <v>0</v>
      </c>
      <c r="G80" s="40">
        <f>IF(ISERROR('DATA &amp; STATS'!G20),G20,G20+'DATA &amp; STATS'!G20)</f>
        <v>0</v>
      </c>
      <c r="H80" s="40">
        <f>IF(ISERROR('DATA &amp; STATS'!H20),H20,H20+'DATA &amp; STATS'!H20)</f>
        <v>0</v>
      </c>
      <c r="I80" s="40">
        <f>IF(ISERROR('DATA &amp; STATS'!I20),I20,I20+'DATA &amp; STATS'!I20)</f>
        <v>0</v>
      </c>
      <c r="J80" s="40">
        <f>IF(ISERROR('DATA &amp; STATS'!J20),J20,J20+'DATA &amp; STATS'!J20)</f>
        <v>0</v>
      </c>
      <c r="K80" s="40">
        <f>IF(ISERROR('DATA &amp; STATS'!K20),K20,K20+'DATA &amp; STATS'!K20)</f>
        <v>0</v>
      </c>
      <c r="L80" s="40">
        <f>IF(ISERROR('DATA &amp; STATS'!L20),L20,L20+'DATA &amp; STATS'!L20)</f>
        <v>1</v>
      </c>
      <c r="M80" s="40">
        <f>IF(ISERROR('DATA &amp; STATS'!M20),M20,M20+'DATA &amp; STATS'!M20)</f>
        <v>1</v>
      </c>
      <c r="N80" s="40">
        <f>IF(ISERROR('DATA &amp; STATS'!N20),N20,N20+'DATA &amp; STATS'!N20)</f>
        <v>1</v>
      </c>
      <c r="O80" s="40">
        <f>IF(ISERROR('DATA &amp; STATS'!O20),O20,O20+'DATA &amp; STATS'!O20)</f>
        <v>1</v>
      </c>
    </row>
    <row r="81" spans="1:15" s="33" customFormat="1">
      <c r="A81" s="39">
        <v>11</v>
      </c>
      <c r="B81" s="40">
        <f>IF(ISERROR('DATA &amp; STATS'!B21),B21,B21+'DATA &amp; STATS'!B21)</f>
        <v>0</v>
      </c>
      <c r="C81" s="40">
        <f>IF(ISERROR('DATA &amp; STATS'!C21),C21,C21+'DATA &amp; STATS'!C21)</f>
        <v>0</v>
      </c>
      <c r="D81" s="40">
        <f>IF(ISERROR('DATA &amp; STATS'!D21),D21,D21+'DATA &amp; STATS'!D21)</f>
        <v>0</v>
      </c>
      <c r="E81" s="40">
        <f>IF(ISERROR('DATA &amp; STATS'!E21),E21,E21+'DATA &amp; STATS'!E21)</f>
        <v>0</v>
      </c>
      <c r="F81" s="40">
        <f>IF(ISERROR('DATA &amp; STATS'!F21),F21,F21+'DATA &amp; STATS'!F21)</f>
        <v>0</v>
      </c>
      <c r="G81" s="40">
        <f>IF(ISERROR('DATA &amp; STATS'!G21),G21,G21+'DATA &amp; STATS'!G21)</f>
        <v>0</v>
      </c>
      <c r="H81" s="40">
        <f>IF(ISERROR('DATA &amp; STATS'!H21),H21,H21+'DATA &amp; STATS'!H21)</f>
        <v>0</v>
      </c>
      <c r="I81" s="40">
        <f>IF(ISERROR('DATA &amp; STATS'!I21),I21,I21+'DATA &amp; STATS'!I21)</f>
        <v>0</v>
      </c>
      <c r="J81" s="40">
        <f>IF(ISERROR('DATA &amp; STATS'!J21),J21,J21+'DATA &amp; STATS'!J21)</f>
        <v>0</v>
      </c>
      <c r="K81" s="40">
        <f>IF(ISERROR('DATA &amp; STATS'!K21),K21,K21+'DATA &amp; STATS'!K21)</f>
        <v>0</v>
      </c>
      <c r="L81" s="40">
        <f>IF(ISERROR('DATA &amp; STATS'!L21),L21,L21+'DATA &amp; STATS'!L21)</f>
        <v>0</v>
      </c>
      <c r="M81" s="40">
        <f>IF(ISERROR('DATA &amp; STATS'!M21),M21,M21+'DATA &amp; STATS'!M21)</f>
        <v>1</v>
      </c>
      <c r="N81" s="40">
        <f>IF(ISERROR('DATA &amp; STATS'!N21),N21,N21+'DATA &amp; STATS'!N21)</f>
        <v>1</v>
      </c>
      <c r="O81" s="40">
        <f>IF(ISERROR('DATA &amp; STATS'!O21),O21,O21+'DATA &amp; STATS'!O21)</f>
        <v>1</v>
      </c>
    </row>
    <row r="82" spans="1:15" s="33" customFormat="1">
      <c r="A82" s="39">
        <v>12</v>
      </c>
      <c r="B82" s="40">
        <f>IF(ISERROR('DATA &amp; STATS'!B22),B22,B22+'DATA &amp; STATS'!B22)</f>
        <v>0</v>
      </c>
      <c r="C82" s="40">
        <f>IF(ISERROR('DATA &amp; STATS'!C22),C22,C22+'DATA &amp; STATS'!C22)</f>
        <v>0</v>
      </c>
      <c r="D82" s="40">
        <f>IF(ISERROR('DATA &amp; STATS'!D22),D22,D22+'DATA &amp; STATS'!D22)</f>
        <v>0</v>
      </c>
      <c r="E82" s="40">
        <f>IF(ISERROR('DATA &amp; STATS'!E22),E22,E22+'DATA &amp; STATS'!E22)</f>
        <v>0</v>
      </c>
      <c r="F82" s="40">
        <f>IF(ISERROR('DATA &amp; STATS'!F22),F22,F22+'DATA &amp; STATS'!F22)</f>
        <v>0</v>
      </c>
      <c r="G82" s="40">
        <f>IF(ISERROR('DATA &amp; STATS'!G22),G22,G22+'DATA &amp; STATS'!G22)</f>
        <v>0</v>
      </c>
      <c r="H82" s="40">
        <f>IF(ISERROR('DATA &amp; STATS'!H22),H22,H22+'DATA &amp; STATS'!H22)</f>
        <v>0</v>
      </c>
      <c r="I82" s="40">
        <f>IF(ISERROR('DATA &amp; STATS'!I22),I22,I22+'DATA &amp; STATS'!I22)</f>
        <v>0</v>
      </c>
      <c r="J82" s="40">
        <f>IF(ISERROR('DATA &amp; STATS'!J22),J22,J22+'DATA &amp; STATS'!J22)</f>
        <v>0</v>
      </c>
      <c r="K82" s="40">
        <f>IF(ISERROR('DATA &amp; STATS'!K22),K22,K22+'DATA &amp; STATS'!K22)</f>
        <v>0</v>
      </c>
      <c r="L82" s="40">
        <f>IF(ISERROR('DATA &amp; STATS'!L22),L22,L22+'DATA &amp; STATS'!L22)</f>
        <v>0</v>
      </c>
      <c r="M82" s="40">
        <f>IF(ISERROR('DATA &amp; STATS'!M22),M22,M22+'DATA &amp; STATS'!M22)</f>
        <v>0</v>
      </c>
      <c r="N82" s="40">
        <f>IF(ISERROR('DATA &amp; STATS'!N22),N22,N22+'DATA &amp; STATS'!N22)</f>
        <v>1</v>
      </c>
      <c r="O82" s="40">
        <f>IF(ISERROR('DATA &amp; STATS'!O22),O22,O22+'DATA &amp; STATS'!O22)</f>
        <v>1</v>
      </c>
    </row>
    <row r="83" spans="1:15" s="33" customFormat="1">
      <c r="A83" s="39">
        <v>13</v>
      </c>
      <c r="B83" s="40">
        <f>IF(ISERROR('DATA &amp; STATS'!B23),B23,B23+'DATA &amp; STATS'!B23)</f>
        <v>0</v>
      </c>
      <c r="C83" s="40">
        <f>IF(ISERROR('DATA &amp; STATS'!C23),C23,C23+'DATA &amp; STATS'!C23)</f>
        <v>0</v>
      </c>
      <c r="D83" s="40">
        <f>IF(ISERROR('DATA &amp; STATS'!D23),D23,D23+'DATA &amp; STATS'!D23)</f>
        <v>0</v>
      </c>
      <c r="E83" s="40">
        <f>IF(ISERROR('DATA &amp; STATS'!E23),E23,E23+'DATA &amp; STATS'!E23)</f>
        <v>0</v>
      </c>
      <c r="F83" s="40">
        <f>IF(ISERROR('DATA &amp; STATS'!F23),F23,F23+'DATA &amp; STATS'!F23)</f>
        <v>0</v>
      </c>
      <c r="G83" s="40">
        <f>IF(ISERROR('DATA &amp; STATS'!G23),G23,G23+'DATA &amp; STATS'!G23)</f>
        <v>0</v>
      </c>
      <c r="H83" s="40">
        <f>IF(ISERROR('DATA &amp; STATS'!H23),H23,H23+'DATA &amp; STATS'!H23)</f>
        <v>0</v>
      </c>
      <c r="I83" s="40">
        <f>IF(ISERROR('DATA &amp; STATS'!I23),I23,I23+'DATA &amp; STATS'!I23)</f>
        <v>0</v>
      </c>
      <c r="J83" s="40">
        <f>IF(ISERROR('DATA &amp; STATS'!J23),J23,J23+'DATA &amp; STATS'!J23)</f>
        <v>0</v>
      </c>
      <c r="K83" s="40">
        <f>IF(ISERROR('DATA &amp; STATS'!K23),K23,K23+'DATA &amp; STATS'!K23)</f>
        <v>0</v>
      </c>
      <c r="L83" s="40">
        <f>IF(ISERROR('DATA &amp; STATS'!L23),L23,L23+'DATA &amp; STATS'!L23)</f>
        <v>0</v>
      </c>
      <c r="M83" s="40">
        <f>IF(ISERROR('DATA &amp; STATS'!M23),M23,M23+'DATA &amp; STATS'!M23)</f>
        <v>0</v>
      </c>
      <c r="N83" s="40">
        <f>IF(ISERROR('DATA &amp; STATS'!N23),N23,N23+'DATA &amp; STATS'!N23)</f>
        <v>0</v>
      </c>
      <c r="O83" s="40">
        <f>IF(ISERROR('DATA &amp; STATS'!O23),O23,O23+'DATA &amp; STATS'!O23)</f>
        <v>1</v>
      </c>
    </row>
    <row r="84" spans="1:15" s="33" customFormat="1">
      <c r="A84" s="39">
        <v>14</v>
      </c>
      <c r="B84" s="40">
        <f>IF(ISERROR('DATA &amp; STATS'!B24),B24,B24+'DATA &amp; STATS'!B24)</f>
        <v>0</v>
      </c>
      <c r="C84" s="40">
        <f>IF(ISERROR('DATA &amp; STATS'!C24),C24,C24+'DATA &amp; STATS'!C24)</f>
        <v>0</v>
      </c>
      <c r="D84" s="40">
        <f>IF(ISERROR('DATA &amp; STATS'!D24),D24,D24+'DATA &amp; STATS'!D24)</f>
        <v>0</v>
      </c>
      <c r="E84" s="40">
        <f>IF(ISERROR('DATA &amp; STATS'!E24),E24,E24+'DATA &amp; STATS'!E24)</f>
        <v>0</v>
      </c>
      <c r="F84" s="40">
        <f>IF(ISERROR('DATA &amp; STATS'!F24),F24,F24+'DATA &amp; STATS'!F24)</f>
        <v>0</v>
      </c>
      <c r="G84" s="40">
        <f>IF(ISERROR('DATA &amp; STATS'!G24),G24,G24+'DATA &amp; STATS'!G24)</f>
        <v>0</v>
      </c>
      <c r="H84" s="40">
        <f>IF(ISERROR('DATA &amp; STATS'!H24),H24,H24+'DATA &amp; STATS'!H24)</f>
        <v>0</v>
      </c>
      <c r="I84" s="40">
        <f>IF(ISERROR('DATA &amp; STATS'!I24),I24,I24+'DATA &amp; STATS'!I24)</f>
        <v>0</v>
      </c>
      <c r="J84" s="40">
        <f>IF(ISERROR('DATA &amp; STATS'!J24),J24,J24+'DATA &amp; STATS'!J24)</f>
        <v>0</v>
      </c>
      <c r="K84" s="40">
        <f>IF(ISERROR('DATA &amp; STATS'!K24),K24,K24+'DATA &amp; STATS'!K24)</f>
        <v>0</v>
      </c>
      <c r="L84" s="40">
        <f>IF(ISERROR('DATA &amp; STATS'!L24),L24,L24+'DATA &amp; STATS'!L24)</f>
        <v>0</v>
      </c>
      <c r="M84" s="40">
        <f>IF(ISERROR('DATA &amp; STATS'!M24),M24,M24+'DATA &amp; STATS'!M24)</f>
        <v>0</v>
      </c>
      <c r="N84" s="40">
        <f>IF(ISERROR('DATA &amp; STATS'!N24),N24,N24+'DATA &amp; STATS'!N24)</f>
        <v>0</v>
      </c>
      <c r="O84" s="40">
        <f>IF(ISERROR('DATA &amp; STATS'!O24),O24,O24+'DATA &amp; STATS'!O24)</f>
        <v>0</v>
      </c>
    </row>
    <row r="85" spans="1:15" s="33" customFormat="1">
      <c r="A85" s="39"/>
      <c r="B85" s="40"/>
      <c r="C85" s="40"/>
      <c r="D85" s="40"/>
      <c r="E85" s="40"/>
      <c r="F85" s="40"/>
      <c r="G85" s="40"/>
      <c r="H85" s="40"/>
      <c r="I85" s="40"/>
      <c r="J85" s="40"/>
      <c r="K85" s="40"/>
      <c r="L85" s="40"/>
      <c r="M85" s="40"/>
      <c r="N85" s="40"/>
      <c r="O85" s="40"/>
    </row>
    <row r="86" spans="1:15" s="33" customFormat="1">
      <c r="A86" s="39"/>
      <c r="B86" s="38">
        <v>1</v>
      </c>
      <c r="C86" s="38">
        <v>2</v>
      </c>
      <c r="D86" s="38">
        <v>3</v>
      </c>
      <c r="E86" s="38">
        <v>4</v>
      </c>
      <c r="F86" s="38">
        <v>5</v>
      </c>
      <c r="G86" s="38">
        <v>6</v>
      </c>
      <c r="H86" s="38">
        <v>7</v>
      </c>
      <c r="I86" s="38">
        <v>8</v>
      </c>
      <c r="J86" s="38">
        <v>9</v>
      </c>
      <c r="K86" s="38">
        <v>10</v>
      </c>
      <c r="L86" s="38">
        <v>11</v>
      </c>
      <c r="M86" s="38">
        <v>12</v>
      </c>
      <c r="N86" s="38">
        <v>13</v>
      </c>
      <c r="O86" s="38">
        <v>14</v>
      </c>
    </row>
    <row r="87" spans="1:15" s="33" customFormat="1">
      <c r="A87" s="39">
        <v>1</v>
      </c>
      <c r="B87" s="40">
        <f t="array" ref="B87:O100">TRANSPOSE(B71:O84)</f>
        <v>1.0000000000000002</v>
      </c>
      <c r="C87" s="40">
        <v>0</v>
      </c>
      <c r="D87" s="40">
        <v>0</v>
      </c>
      <c r="E87" s="40">
        <v>0</v>
      </c>
      <c r="F87" s="40">
        <v>0</v>
      </c>
      <c r="G87" s="40">
        <v>0</v>
      </c>
      <c r="H87" s="40">
        <v>0</v>
      </c>
      <c r="I87" s="40">
        <v>0</v>
      </c>
      <c r="J87" s="40">
        <v>0</v>
      </c>
      <c r="K87" s="40">
        <v>0</v>
      </c>
      <c r="L87" s="40">
        <v>0</v>
      </c>
      <c r="M87" s="40">
        <v>0</v>
      </c>
      <c r="N87" s="40">
        <v>0</v>
      </c>
      <c r="O87" s="40">
        <v>0</v>
      </c>
    </row>
    <row r="88" spans="1:15" s="33" customFormat="1">
      <c r="A88" s="39">
        <v>2</v>
      </c>
      <c r="B88" s="40">
        <v>0.3</v>
      </c>
      <c r="C88" s="40">
        <v>1</v>
      </c>
      <c r="D88" s="40">
        <v>0</v>
      </c>
      <c r="E88" s="40">
        <v>0</v>
      </c>
      <c r="F88" s="40">
        <v>0</v>
      </c>
      <c r="G88" s="40">
        <v>0</v>
      </c>
      <c r="H88" s="40">
        <v>0</v>
      </c>
      <c r="I88" s="40">
        <v>0</v>
      </c>
      <c r="J88" s="40">
        <v>0</v>
      </c>
      <c r="K88" s="40">
        <v>0</v>
      </c>
      <c r="L88" s="40">
        <v>0</v>
      </c>
      <c r="M88" s="40">
        <v>0</v>
      </c>
      <c r="N88" s="40">
        <v>0</v>
      </c>
      <c r="O88" s="40">
        <v>0</v>
      </c>
    </row>
    <row r="89" spans="1:15" s="33" customFormat="1">
      <c r="A89" s="39">
        <v>3</v>
      </c>
      <c r="B89" s="40">
        <v>0.25</v>
      </c>
      <c r="C89" s="40">
        <v>0.15</v>
      </c>
      <c r="D89" s="40">
        <v>1</v>
      </c>
      <c r="E89" s="40">
        <v>0</v>
      </c>
      <c r="F89" s="40">
        <v>0</v>
      </c>
      <c r="G89" s="40">
        <v>0</v>
      </c>
      <c r="H89" s="40">
        <v>0</v>
      </c>
      <c r="I89" s="40">
        <v>0</v>
      </c>
      <c r="J89" s="40">
        <v>0</v>
      </c>
      <c r="K89" s="40">
        <v>0</v>
      </c>
      <c r="L89" s="40">
        <v>0</v>
      </c>
      <c r="M89" s="40">
        <v>0</v>
      </c>
      <c r="N89" s="40">
        <v>0</v>
      </c>
      <c r="O89" s="40">
        <v>0</v>
      </c>
    </row>
    <row r="90" spans="1:15" s="33" customFormat="1">
      <c r="A90" s="39">
        <v>4</v>
      </c>
      <c r="B90" s="40">
        <v>0</v>
      </c>
      <c r="C90" s="40">
        <v>0</v>
      </c>
      <c r="D90" s="40">
        <v>0</v>
      </c>
      <c r="E90" s="40">
        <v>0</v>
      </c>
      <c r="F90" s="40">
        <v>0</v>
      </c>
      <c r="G90" s="40">
        <v>0</v>
      </c>
      <c r="H90" s="40">
        <v>0</v>
      </c>
      <c r="I90" s="40">
        <v>0</v>
      </c>
      <c r="J90" s="40">
        <v>0</v>
      </c>
      <c r="K90" s="40">
        <v>0</v>
      </c>
      <c r="L90" s="40">
        <v>0</v>
      </c>
      <c r="M90" s="40">
        <v>0</v>
      </c>
      <c r="N90" s="40">
        <v>0</v>
      </c>
      <c r="O90" s="40">
        <v>0</v>
      </c>
    </row>
    <row r="91" spans="1:15" s="33" customFormat="1">
      <c r="A91" s="39">
        <v>5</v>
      </c>
      <c r="B91" s="40">
        <v>1</v>
      </c>
      <c r="C91" s="40">
        <v>1</v>
      </c>
      <c r="D91" s="40">
        <v>1</v>
      </c>
      <c r="E91" s="40">
        <v>1</v>
      </c>
      <c r="F91" s="40">
        <v>0</v>
      </c>
      <c r="G91" s="40">
        <v>0</v>
      </c>
      <c r="H91" s="40">
        <v>0</v>
      </c>
      <c r="I91" s="40">
        <v>0</v>
      </c>
      <c r="J91" s="40">
        <v>0</v>
      </c>
      <c r="K91" s="40">
        <v>0</v>
      </c>
      <c r="L91" s="40">
        <v>0</v>
      </c>
      <c r="M91" s="40">
        <v>0</v>
      </c>
      <c r="N91" s="40">
        <v>0</v>
      </c>
      <c r="O91" s="40">
        <v>0</v>
      </c>
    </row>
    <row r="92" spans="1:15" s="33" customFormat="1">
      <c r="A92" s="39">
        <v>6</v>
      </c>
      <c r="B92" s="40">
        <v>1</v>
      </c>
      <c r="C92" s="40">
        <v>1</v>
      </c>
      <c r="D92" s="40">
        <v>1</v>
      </c>
      <c r="E92" s="40">
        <v>1</v>
      </c>
      <c r="F92" s="40">
        <v>1</v>
      </c>
      <c r="G92" s="40">
        <v>0</v>
      </c>
      <c r="H92" s="40">
        <v>0</v>
      </c>
      <c r="I92" s="40">
        <v>0</v>
      </c>
      <c r="J92" s="40">
        <v>0</v>
      </c>
      <c r="K92" s="40">
        <v>0</v>
      </c>
      <c r="L92" s="40">
        <v>0</v>
      </c>
      <c r="M92" s="40">
        <v>0</v>
      </c>
      <c r="N92" s="40">
        <v>0</v>
      </c>
      <c r="O92" s="40">
        <v>0</v>
      </c>
    </row>
    <row r="93" spans="1:15" s="33" customFormat="1">
      <c r="A93" s="39">
        <v>7</v>
      </c>
      <c r="B93" s="40">
        <v>1</v>
      </c>
      <c r="C93" s="40">
        <v>1</v>
      </c>
      <c r="D93" s="40">
        <v>1</v>
      </c>
      <c r="E93" s="40">
        <v>1</v>
      </c>
      <c r="F93" s="40">
        <v>1</v>
      </c>
      <c r="G93" s="40">
        <v>1</v>
      </c>
      <c r="H93" s="40">
        <v>0</v>
      </c>
      <c r="I93" s="40">
        <v>0</v>
      </c>
      <c r="J93" s="40">
        <v>0</v>
      </c>
      <c r="K93" s="40">
        <v>0</v>
      </c>
      <c r="L93" s="40">
        <v>0</v>
      </c>
      <c r="M93" s="40">
        <v>0</v>
      </c>
      <c r="N93" s="40">
        <v>0</v>
      </c>
      <c r="O93" s="40">
        <v>0</v>
      </c>
    </row>
    <row r="94" spans="1:15" s="33" customFormat="1">
      <c r="A94" s="39">
        <v>8</v>
      </c>
      <c r="B94" s="40">
        <v>1</v>
      </c>
      <c r="C94" s="40">
        <v>1</v>
      </c>
      <c r="D94" s="40">
        <v>1</v>
      </c>
      <c r="E94" s="40">
        <v>1</v>
      </c>
      <c r="F94" s="40">
        <v>1</v>
      </c>
      <c r="G94" s="40">
        <v>1</v>
      </c>
      <c r="H94" s="40">
        <v>1</v>
      </c>
      <c r="I94" s="40">
        <v>0</v>
      </c>
      <c r="J94" s="40">
        <v>0</v>
      </c>
      <c r="K94" s="40">
        <v>0</v>
      </c>
      <c r="L94" s="40">
        <v>0</v>
      </c>
      <c r="M94" s="40">
        <v>0</v>
      </c>
      <c r="N94" s="40">
        <v>0</v>
      </c>
      <c r="O94" s="40">
        <v>0</v>
      </c>
    </row>
    <row r="95" spans="1:15" s="33" customFormat="1">
      <c r="A95" s="39">
        <v>9</v>
      </c>
      <c r="B95" s="40">
        <v>1</v>
      </c>
      <c r="C95" s="40">
        <v>1</v>
      </c>
      <c r="D95" s="40">
        <v>1</v>
      </c>
      <c r="E95" s="40">
        <v>1</v>
      </c>
      <c r="F95" s="40">
        <v>1</v>
      </c>
      <c r="G95" s="40">
        <v>1</v>
      </c>
      <c r="H95" s="40">
        <v>1</v>
      </c>
      <c r="I95" s="40">
        <v>1</v>
      </c>
      <c r="J95" s="40">
        <v>0</v>
      </c>
      <c r="K95" s="40">
        <v>0</v>
      </c>
      <c r="L95" s="40">
        <v>0</v>
      </c>
      <c r="M95" s="40">
        <v>0</v>
      </c>
      <c r="N95" s="40">
        <v>0</v>
      </c>
      <c r="O95" s="40">
        <v>0</v>
      </c>
    </row>
    <row r="96" spans="1:15" s="33" customFormat="1">
      <c r="A96" s="39">
        <v>10</v>
      </c>
      <c r="B96" s="40">
        <v>1</v>
      </c>
      <c r="C96" s="40">
        <v>1</v>
      </c>
      <c r="D96" s="40">
        <v>1</v>
      </c>
      <c r="E96" s="40">
        <v>1</v>
      </c>
      <c r="F96" s="40">
        <v>1</v>
      </c>
      <c r="G96" s="40">
        <v>1</v>
      </c>
      <c r="H96" s="40">
        <v>1</v>
      </c>
      <c r="I96" s="40">
        <v>1</v>
      </c>
      <c r="J96" s="40">
        <v>1</v>
      </c>
      <c r="K96" s="40">
        <v>0</v>
      </c>
      <c r="L96" s="40">
        <v>0</v>
      </c>
      <c r="M96" s="40">
        <v>0</v>
      </c>
      <c r="N96" s="40">
        <v>0</v>
      </c>
      <c r="O96" s="40">
        <v>0</v>
      </c>
    </row>
    <row r="97" spans="1:15" s="33" customFormat="1">
      <c r="A97" s="39">
        <v>11</v>
      </c>
      <c r="B97" s="40">
        <v>1</v>
      </c>
      <c r="C97" s="40">
        <v>1</v>
      </c>
      <c r="D97" s="40">
        <v>1</v>
      </c>
      <c r="E97" s="40">
        <v>1</v>
      </c>
      <c r="F97" s="40">
        <v>1</v>
      </c>
      <c r="G97" s="40">
        <v>1</v>
      </c>
      <c r="H97" s="40">
        <v>1</v>
      </c>
      <c r="I97" s="40">
        <v>1</v>
      </c>
      <c r="J97" s="40">
        <v>1</v>
      </c>
      <c r="K97" s="40">
        <v>1</v>
      </c>
      <c r="L97" s="40">
        <v>0</v>
      </c>
      <c r="M97" s="40">
        <v>0</v>
      </c>
      <c r="N97" s="40">
        <v>0</v>
      </c>
      <c r="O97" s="40">
        <v>0</v>
      </c>
    </row>
    <row r="98" spans="1:15" s="33" customFormat="1">
      <c r="A98" s="39">
        <v>12</v>
      </c>
      <c r="B98" s="40">
        <v>1</v>
      </c>
      <c r="C98" s="40">
        <v>1</v>
      </c>
      <c r="D98" s="40">
        <v>1</v>
      </c>
      <c r="E98" s="40">
        <v>1</v>
      </c>
      <c r="F98" s="40">
        <v>1</v>
      </c>
      <c r="G98" s="40">
        <v>1</v>
      </c>
      <c r="H98" s="40">
        <v>1</v>
      </c>
      <c r="I98" s="40">
        <v>1</v>
      </c>
      <c r="J98" s="40">
        <v>1</v>
      </c>
      <c r="K98" s="40">
        <v>1</v>
      </c>
      <c r="L98" s="40">
        <v>1</v>
      </c>
      <c r="M98" s="40">
        <v>0</v>
      </c>
      <c r="N98" s="40">
        <v>0</v>
      </c>
      <c r="O98" s="40">
        <v>0</v>
      </c>
    </row>
    <row r="99" spans="1:15" s="33" customFormat="1">
      <c r="A99" s="39">
        <v>13</v>
      </c>
      <c r="B99" s="40">
        <v>1</v>
      </c>
      <c r="C99" s="40">
        <v>1</v>
      </c>
      <c r="D99" s="40">
        <v>1</v>
      </c>
      <c r="E99" s="40">
        <v>1</v>
      </c>
      <c r="F99" s="40">
        <v>1</v>
      </c>
      <c r="G99" s="40">
        <v>1</v>
      </c>
      <c r="H99" s="40">
        <v>1</v>
      </c>
      <c r="I99" s="40">
        <v>1</v>
      </c>
      <c r="J99" s="40">
        <v>1</v>
      </c>
      <c r="K99" s="40">
        <v>1</v>
      </c>
      <c r="L99" s="40">
        <v>1</v>
      </c>
      <c r="M99" s="40">
        <v>1</v>
      </c>
      <c r="N99" s="40">
        <v>0</v>
      </c>
      <c r="O99" s="40">
        <v>0</v>
      </c>
    </row>
    <row r="100" spans="1:15" s="33" customFormat="1">
      <c r="A100" s="39">
        <v>14</v>
      </c>
      <c r="B100" s="40">
        <v>1</v>
      </c>
      <c r="C100" s="40">
        <v>1</v>
      </c>
      <c r="D100" s="40">
        <v>1</v>
      </c>
      <c r="E100" s="40">
        <v>1</v>
      </c>
      <c r="F100" s="40">
        <v>1</v>
      </c>
      <c r="G100" s="40">
        <v>1</v>
      </c>
      <c r="H100" s="40">
        <v>1</v>
      </c>
      <c r="I100" s="40">
        <v>1</v>
      </c>
      <c r="J100" s="40">
        <v>1</v>
      </c>
      <c r="K100" s="40">
        <v>1</v>
      </c>
      <c r="L100" s="40">
        <v>1</v>
      </c>
      <c r="M100" s="40">
        <v>1</v>
      </c>
      <c r="N100" s="40">
        <v>1</v>
      </c>
      <c r="O100" s="40">
        <v>0</v>
      </c>
    </row>
    <row r="101" spans="1:15" s="33" customFormat="1">
      <c r="A101" s="39"/>
      <c r="B101" s="41"/>
      <c r="C101" s="41"/>
      <c r="D101" s="41"/>
      <c r="E101" s="41"/>
      <c r="F101" s="41"/>
      <c r="G101" s="41"/>
      <c r="H101" s="41"/>
      <c r="I101" s="41"/>
      <c r="J101" s="41"/>
      <c r="K101" s="41"/>
      <c r="L101" s="41"/>
      <c r="M101" s="41"/>
      <c r="N101" s="41"/>
      <c r="O101" s="41"/>
    </row>
    <row r="102" spans="1:15">
      <c r="A102" s="37"/>
    </row>
    <row r="103" spans="1:15">
      <c r="A103" s="37"/>
    </row>
    <row r="104" spans="1:15">
      <c r="A104" s="37"/>
    </row>
    <row r="105" spans="1:15">
      <c r="A105" s="37"/>
    </row>
    <row r="106" spans="1:15">
      <c r="A106" s="37"/>
    </row>
    <row r="107" spans="1:15">
      <c r="A107" s="37"/>
    </row>
    <row r="108" spans="1:15">
      <c r="A108" s="37"/>
    </row>
    <row r="109" spans="1:15">
      <c r="A109" s="37"/>
    </row>
    <row r="110" spans="1:15">
      <c r="A110" s="37"/>
    </row>
    <row r="111" spans="1:15">
      <c r="A111" s="37"/>
    </row>
    <row r="112" spans="1:15">
      <c r="A112" s="37"/>
    </row>
    <row r="113" spans="1:1">
      <c r="A113" s="37"/>
    </row>
    <row r="114" spans="1:1">
      <c r="A114" s="37"/>
    </row>
    <row r="115" spans="1:1">
      <c r="A115" s="37"/>
    </row>
    <row r="116" spans="1:1">
      <c r="A116" s="37"/>
    </row>
    <row r="117" spans="1:1">
      <c r="A117" s="37"/>
    </row>
    <row r="118" spans="1:1">
      <c r="A118" s="37"/>
    </row>
    <row r="119" spans="1:1">
      <c r="A119" s="37"/>
    </row>
    <row r="120" spans="1:1">
      <c r="A120" s="37"/>
    </row>
    <row r="121" spans="1:1">
      <c r="A121" s="37"/>
    </row>
    <row r="122" spans="1:1">
      <c r="A122" s="37"/>
    </row>
    <row r="123" spans="1:1">
      <c r="A123" s="37"/>
    </row>
    <row r="124" spans="1:1">
      <c r="A124" s="37"/>
    </row>
    <row r="125" spans="1:1">
      <c r="A125" s="37"/>
    </row>
    <row r="126" spans="1:1">
      <c r="A126" s="37"/>
    </row>
    <row r="127" spans="1:1">
      <c r="A127" s="37"/>
    </row>
    <row r="128" spans="1:1">
      <c r="A128" s="37"/>
    </row>
    <row r="129" spans="1:1">
      <c r="A129" s="37"/>
    </row>
    <row r="130" spans="1:1">
      <c r="A130" s="37"/>
    </row>
    <row r="131" spans="1:1">
      <c r="A131" s="37"/>
    </row>
    <row r="132" spans="1:1">
      <c r="A132" s="37"/>
    </row>
    <row r="133" spans="1:1">
      <c r="A133" s="37"/>
    </row>
    <row r="134" spans="1:1">
      <c r="A134" s="37"/>
    </row>
    <row r="135" spans="1:1">
      <c r="A135" s="37"/>
    </row>
    <row r="136" spans="1:1">
      <c r="A136" s="37"/>
    </row>
    <row r="137" spans="1:1">
      <c r="A137" s="37"/>
    </row>
    <row r="138" spans="1:1">
      <c r="A138" s="37"/>
    </row>
    <row r="139" spans="1:1">
      <c r="A139" s="37"/>
    </row>
    <row r="140" spans="1:1">
      <c r="A140" s="37"/>
    </row>
    <row r="141" spans="1:1">
      <c r="A141" s="37"/>
    </row>
    <row r="142" spans="1:1">
      <c r="A142" s="37"/>
    </row>
    <row r="143" spans="1:1">
      <c r="A143" s="37"/>
    </row>
    <row r="144" spans="1:1">
      <c r="A144" s="37"/>
    </row>
    <row r="145" spans="1:1">
      <c r="A145" s="37"/>
    </row>
    <row r="146" spans="1:1">
      <c r="A146" s="37"/>
    </row>
    <row r="147" spans="1:1">
      <c r="A147" s="37"/>
    </row>
    <row r="148" spans="1:1">
      <c r="A148" s="37"/>
    </row>
    <row r="149" spans="1:1">
      <c r="A149" s="37"/>
    </row>
    <row r="150" spans="1:1">
      <c r="A150" s="37"/>
    </row>
    <row r="151" spans="1:1">
      <c r="A151" s="37"/>
    </row>
    <row r="152" spans="1:1">
      <c r="A152" s="37"/>
    </row>
    <row r="153" spans="1:1">
      <c r="A153" s="37"/>
    </row>
    <row r="154" spans="1:1">
      <c r="A154" s="37"/>
    </row>
    <row r="155" spans="1:1">
      <c r="A155" s="37"/>
    </row>
    <row r="156" spans="1:1">
      <c r="A156" s="37"/>
    </row>
    <row r="157" spans="1:1">
      <c r="A157" s="37"/>
    </row>
    <row r="158" spans="1:1">
      <c r="A158" s="37"/>
    </row>
    <row r="159" spans="1:1">
      <c r="A159" s="37"/>
    </row>
    <row r="160" spans="1:1">
      <c r="A160" s="37"/>
    </row>
    <row r="161" spans="1:1">
      <c r="A161" s="37"/>
    </row>
    <row r="162" spans="1:1">
      <c r="A162" s="37"/>
    </row>
    <row r="163" spans="1:1">
      <c r="A163" s="37"/>
    </row>
    <row r="164" spans="1:1">
      <c r="A164" s="37"/>
    </row>
    <row r="165" spans="1:1">
      <c r="A165" s="37"/>
    </row>
    <row r="166" spans="1:1">
      <c r="A166" s="37"/>
    </row>
    <row r="167" spans="1:1">
      <c r="A167" s="37"/>
    </row>
    <row r="168" spans="1:1">
      <c r="A168" s="37"/>
    </row>
    <row r="169" spans="1:1">
      <c r="A169" s="37"/>
    </row>
    <row r="170" spans="1:1">
      <c r="A170" s="37"/>
    </row>
    <row r="171" spans="1:1">
      <c r="A171" s="37"/>
    </row>
    <row r="172" spans="1:1">
      <c r="A172" s="37"/>
    </row>
    <row r="173" spans="1:1">
      <c r="A173" s="37"/>
    </row>
    <row r="174" spans="1:1">
      <c r="A174" s="37"/>
    </row>
    <row r="175" spans="1:1">
      <c r="A175" s="37"/>
    </row>
    <row r="176" spans="1:1">
      <c r="A176" s="37"/>
    </row>
    <row r="177" spans="1:1">
      <c r="A177" s="37"/>
    </row>
    <row r="178" spans="1:1">
      <c r="A178" s="37"/>
    </row>
    <row r="179" spans="1:1">
      <c r="A179" s="37"/>
    </row>
    <row r="180" spans="1:1">
      <c r="A180" s="37"/>
    </row>
    <row r="181" spans="1:1">
      <c r="A181" s="37"/>
    </row>
    <row r="182" spans="1:1">
      <c r="A182" s="37"/>
    </row>
    <row r="183" spans="1:1">
      <c r="A183" s="37"/>
    </row>
    <row r="184" spans="1:1">
      <c r="A184" s="37"/>
    </row>
    <row r="185" spans="1:1">
      <c r="A185" s="37"/>
    </row>
    <row r="186" spans="1:1">
      <c r="A186" s="37"/>
    </row>
    <row r="187" spans="1:1">
      <c r="A187" s="37"/>
    </row>
    <row r="188" spans="1:1">
      <c r="A188" s="37"/>
    </row>
    <row r="189" spans="1:1">
      <c r="A189" s="37"/>
    </row>
    <row r="190" spans="1:1">
      <c r="A190" s="37"/>
    </row>
    <row r="191" spans="1:1">
      <c r="A191" s="37"/>
    </row>
    <row r="192" spans="1:1">
      <c r="A192" s="37"/>
    </row>
    <row r="193" spans="1:1">
      <c r="A193" s="37"/>
    </row>
    <row r="194" spans="1:1">
      <c r="A194" s="37"/>
    </row>
    <row r="195" spans="1:1">
      <c r="A195" s="37"/>
    </row>
    <row r="196" spans="1:1">
      <c r="A196" s="37"/>
    </row>
    <row r="197" spans="1:1">
      <c r="A197" s="37"/>
    </row>
    <row r="198" spans="1:1">
      <c r="A198" s="37"/>
    </row>
    <row r="199" spans="1:1">
      <c r="A199" s="37"/>
    </row>
    <row r="200" spans="1:1">
      <c r="A200" s="37"/>
    </row>
    <row r="201" spans="1:1">
      <c r="A201" s="37"/>
    </row>
    <row r="202" spans="1:1">
      <c r="A202" s="37"/>
    </row>
    <row r="203" spans="1:1">
      <c r="A203" s="37"/>
    </row>
    <row r="204" spans="1:1">
      <c r="A204" s="37"/>
    </row>
    <row r="205" spans="1:1">
      <c r="A205" s="37"/>
    </row>
    <row r="206" spans="1:1">
      <c r="A206" s="37"/>
    </row>
    <row r="207" spans="1:1">
      <c r="A207" s="37"/>
    </row>
    <row r="208" spans="1:1">
      <c r="A208" s="37"/>
    </row>
    <row r="209" spans="1:1">
      <c r="A209" s="37"/>
    </row>
    <row r="210" spans="1:1">
      <c r="A210" s="37"/>
    </row>
    <row r="211" spans="1:1">
      <c r="A211" s="37"/>
    </row>
    <row r="212" spans="1:1">
      <c r="A212" s="37"/>
    </row>
    <row r="213" spans="1:1">
      <c r="A213" s="37"/>
    </row>
    <row r="214" spans="1:1">
      <c r="A214" s="37"/>
    </row>
    <row r="215" spans="1:1">
      <c r="A215" s="37"/>
    </row>
    <row r="216" spans="1:1">
      <c r="A216" s="37"/>
    </row>
    <row r="217" spans="1:1">
      <c r="A217" s="37"/>
    </row>
    <row r="218" spans="1:1">
      <c r="A218" s="37"/>
    </row>
    <row r="219" spans="1:1">
      <c r="A219" s="37"/>
    </row>
    <row r="220" spans="1:1">
      <c r="A220" s="37"/>
    </row>
    <row r="221" spans="1:1">
      <c r="A221" s="37"/>
    </row>
    <row r="222" spans="1:1">
      <c r="A222" s="37"/>
    </row>
    <row r="223" spans="1:1">
      <c r="A223" s="37"/>
    </row>
    <row r="224" spans="1:1">
      <c r="A224" s="37"/>
    </row>
    <row r="225" spans="1:1">
      <c r="A225" s="37"/>
    </row>
    <row r="226" spans="1:1">
      <c r="A226" s="37"/>
    </row>
    <row r="227" spans="1:1">
      <c r="A227" s="37"/>
    </row>
    <row r="228" spans="1:1">
      <c r="A228" s="37"/>
    </row>
    <row r="229" spans="1:1">
      <c r="A229" s="37"/>
    </row>
    <row r="230" spans="1:1">
      <c r="A230" s="37"/>
    </row>
    <row r="231" spans="1:1">
      <c r="A231" s="37"/>
    </row>
    <row r="232" spans="1:1">
      <c r="A232" s="37"/>
    </row>
    <row r="233" spans="1:1">
      <c r="A233" s="37"/>
    </row>
    <row r="234" spans="1:1">
      <c r="A234" s="37"/>
    </row>
    <row r="235" spans="1:1">
      <c r="A235" s="37"/>
    </row>
    <row r="236" spans="1:1">
      <c r="A236" s="37"/>
    </row>
    <row r="237" spans="1:1">
      <c r="A237" s="37"/>
    </row>
    <row r="238" spans="1:1">
      <c r="A238" s="37"/>
    </row>
    <row r="239" spans="1:1">
      <c r="A239" s="37"/>
    </row>
    <row r="240" spans="1:1">
      <c r="A240" s="37"/>
    </row>
    <row r="241" spans="1:1">
      <c r="A241" s="37"/>
    </row>
    <row r="242" spans="1:1">
      <c r="A242" s="37"/>
    </row>
    <row r="243" spans="1:1">
      <c r="A243" s="37"/>
    </row>
    <row r="244" spans="1:1">
      <c r="A244" s="37"/>
    </row>
    <row r="245" spans="1:1">
      <c r="A245" s="37"/>
    </row>
    <row r="246" spans="1:1">
      <c r="A246" s="37"/>
    </row>
    <row r="247" spans="1:1">
      <c r="A247" s="37"/>
    </row>
    <row r="248" spans="1:1">
      <c r="A248" s="37"/>
    </row>
    <row r="249" spans="1:1">
      <c r="A249" s="37"/>
    </row>
    <row r="250" spans="1:1">
      <c r="A250" s="37"/>
    </row>
    <row r="251" spans="1:1">
      <c r="A251" s="37"/>
    </row>
    <row r="252" spans="1:1">
      <c r="A252" s="37"/>
    </row>
    <row r="253" spans="1:1">
      <c r="A253" s="37"/>
    </row>
    <row r="254" spans="1:1">
      <c r="A254" s="37"/>
    </row>
    <row r="255" spans="1:1">
      <c r="A255" s="37"/>
    </row>
    <row r="256" spans="1:1">
      <c r="A256" s="37"/>
    </row>
    <row r="257" spans="1:1">
      <c r="A257" s="37"/>
    </row>
    <row r="258" spans="1:1">
      <c r="A258" s="37"/>
    </row>
    <row r="259" spans="1:1">
      <c r="A259" s="37"/>
    </row>
    <row r="260" spans="1:1">
      <c r="A260" s="37"/>
    </row>
    <row r="261" spans="1:1">
      <c r="A261" s="37"/>
    </row>
    <row r="262" spans="1:1">
      <c r="A262" s="37"/>
    </row>
    <row r="263" spans="1:1">
      <c r="A263" s="37"/>
    </row>
    <row r="264" spans="1:1">
      <c r="A264" s="37"/>
    </row>
    <row r="265" spans="1:1">
      <c r="A265" s="37"/>
    </row>
    <row r="266" spans="1:1">
      <c r="A266" s="37"/>
    </row>
    <row r="267" spans="1:1">
      <c r="A267" s="37"/>
    </row>
    <row r="268" spans="1:1">
      <c r="A268" s="37"/>
    </row>
    <row r="269" spans="1:1">
      <c r="A269" s="37"/>
    </row>
    <row r="270" spans="1:1">
      <c r="A270" s="37"/>
    </row>
    <row r="271" spans="1:1">
      <c r="A271" s="37"/>
    </row>
    <row r="272" spans="1:1">
      <c r="A272" s="37"/>
    </row>
    <row r="273" spans="1:1">
      <c r="A273" s="37"/>
    </row>
    <row r="274" spans="1:1">
      <c r="A274" s="37"/>
    </row>
    <row r="275" spans="1:1">
      <c r="A275" s="37"/>
    </row>
    <row r="276" spans="1:1">
      <c r="A276" s="37"/>
    </row>
    <row r="277" spans="1:1">
      <c r="A277" s="37"/>
    </row>
    <row r="278" spans="1:1">
      <c r="A278" s="37"/>
    </row>
    <row r="279" spans="1:1">
      <c r="A279" s="37"/>
    </row>
    <row r="280" spans="1:1">
      <c r="A280" s="37"/>
    </row>
    <row r="281" spans="1:1">
      <c r="A281" s="37"/>
    </row>
    <row r="282" spans="1:1">
      <c r="A282" s="37"/>
    </row>
    <row r="283" spans="1:1">
      <c r="A283" s="37"/>
    </row>
    <row r="284" spans="1:1">
      <c r="A284" s="37"/>
    </row>
    <row r="285" spans="1:1">
      <c r="A285" s="37"/>
    </row>
    <row r="286" spans="1:1">
      <c r="A286" s="37"/>
    </row>
    <row r="287" spans="1:1">
      <c r="A287" s="37"/>
    </row>
    <row r="288" spans="1:1">
      <c r="A288" s="37"/>
    </row>
    <row r="289" spans="1:1">
      <c r="A289" s="37"/>
    </row>
    <row r="290" spans="1:1">
      <c r="A290" s="37"/>
    </row>
    <row r="291" spans="1:1">
      <c r="A291" s="37"/>
    </row>
    <row r="292" spans="1:1">
      <c r="A292" s="37"/>
    </row>
    <row r="293" spans="1:1">
      <c r="A293" s="37"/>
    </row>
    <row r="294" spans="1:1">
      <c r="A294" s="37"/>
    </row>
    <row r="295" spans="1:1">
      <c r="A295" s="37"/>
    </row>
    <row r="296" spans="1:1">
      <c r="A296" s="37"/>
    </row>
    <row r="297" spans="1:1">
      <c r="A297" s="37"/>
    </row>
    <row r="298" spans="1:1">
      <c r="A298" s="37"/>
    </row>
    <row r="299" spans="1:1">
      <c r="A299" s="37"/>
    </row>
    <row r="300" spans="1:1">
      <c r="A300" s="37"/>
    </row>
    <row r="301" spans="1:1">
      <c r="A301" s="37"/>
    </row>
    <row r="302" spans="1:1">
      <c r="A302" s="37"/>
    </row>
    <row r="303" spans="1:1">
      <c r="A303" s="37"/>
    </row>
    <row r="304" spans="1:1">
      <c r="A304" s="37"/>
    </row>
    <row r="305" spans="1:1">
      <c r="A305" s="37"/>
    </row>
    <row r="306" spans="1:1">
      <c r="A306" s="37"/>
    </row>
    <row r="307" spans="1:1">
      <c r="A307" s="37"/>
    </row>
    <row r="308" spans="1:1">
      <c r="A308" s="37"/>
    </row>
    <row r="309" spans="1:1">
      <c r="A309" s="37"/>
    </row>
    <row r="310" spans="1:1">
      <c r="A310" s="37"/>
    </row>
    <row r="311" spans="1:1">
      <c r="A311" s="37"/>
    </row>
    <row r="312" spans="1:1">
      <c r="A312" s="37"/>
    </row>
    <row r="313" spans="1:1">
      <c r="A313" s="37"/>
    </row>
    <row r="314" spans="1:1">
      <c r="A314" s="37"/>
    </row>
    <row r="315" spans="1:1">
      <c r="A315" s="37"/>
    </row>
    <row r="316" spans="1:1">
      <c r="A316" s="37"/>
    </row>
    <row r="317" spans="1:1">
      <c r="A317" s="37"/>
    </row>
    <row r="318" spans="1:1">
      <c r="A318" s="37"/>
    </row>
    <row r="319" spans="1:1">
      <c r="A319" s="37"/>
    </row>
    <row r="320" spans="1:1">
      <c r="A320" s="37"/>
    </row>
    <row r="321" spans="1:1">
      <c r="A321" s="37"/>
    </row>
    <row r="322" spans="1:1">
      <c r="A322" s="37"/>
    </row>
    <row r="323" spans="1:1">
      <c r="A323" s="37"/>
    </row>
    <row r="324" spans="1:1">
      <c r="A324" s="37"/>
    </row>
    <row r="325" spans="1:1">
      <c r="A325" s="37"/>
    </row>
    <row r="326" spans="1:1">
      <c r="A326" s="37"/>
    </row>
    <row r="327" spans="1:1">
      <c r="A327" s="37"/>
    </row>
    <row r="328" spans="1:1">
      <c r="A328" s="37"/>
    </row>
    <row r="329" spans="1:1">
      <c r="A329" s="37"/>
    </row>
    <row r="330" spans="1:1">
      <c r="A330" s="37"/>
    </row>
    <row r="331" spans="1:1">
      <c r="A331" s="37"/>
    </row>
    <row r="332" spans="1:1">
      <c r="A332" s="37"/>
    </row>
    <row r="333" spans="1:1">
      <c r="A333" s="37"/>
    </row>
    <row r="334" spans="1:1">
      <c r="A334" s="37"/>
    </row>
    <row r="335" spans="1:1">
      <c r="A335" s="37"/>
    </row>
    <row r="336" spans="1:1">
      <c r="A336" s="37"/>
    </row>
    <row r="337" spans="1:1">
      <c r="A337" s="37"/>
    </row>
    <row r="338" spans="1:1">
      <c r="A338" s="37"/>
    </row>
    <row r="339" spans="1:1">
      <c r="A339" s="37"/>
    </row>
    <row r="340" spans="1:1">
      <c r="A340" s="37"/>
    </row>
    <row r="341" spans="1:1">
      <c r="A341" s="37"/>
    </row>
    <row r="342" spans="1:1">
      <c r="A342" s="37"/>
    </row>
    <row r="343" spans="1:1">
      <c r="A343" s="37"/>
    </row>
    <row r="344" spans="1:1">
      <c r="A344" s="37"/>
    </row>
    <row r="345" spans="1:1">
      <c r="A345" s="37"/>
    </row>
    <row r="346" spans="1:1">
      <c r="A346" s="37"/>
    </row>
    <row r="347" spans="1:1">
      <c r="A347" s="37"/>
    </row>
    <row r="348" spans="1:1">
      <c r="A348" s="37"/>
    </row>
    <row r="349" spans="1:1">
      <c r="A349" s="37"/>
    </row>
    <row r="350" spans="1:1">
      <c r="A350" s="37"/>
    </row>
    <row r="351" spans="1:1">
      <c r="A351" s="37"/>
    </row>
    <row r="352" spans="1:1">
      <c r="A352" s="37"/>
    </row>
    <row r="353" spans="1:1">
      <c r="A353" s="37"/>
    </row>
    <row r="354" spans="1:1">
      <c r="A354" s="37"/>
    </row>
    <row r="355" spans="1:1">
      <c r="A355" s="37"/>
    </row>
    <row r="356" spans="1:1">
      <c r="A356" s="37"/>
    </row>
    <row r="357" spans="1:1">
      <c r="A357" s="37"/>
    </row>
    <row r="358" spans="1:1">
      <c r="A358" s="37"/>
    </row>
    <row r="359" spans="1:1">
      <c r="A359" s="37"/>
    </row>
    <row r="360" spans="1:1">
      <c r="A360" s="37"/>
    </row>
    <row r="361" spans="1:1">
      <c r="A361" s="37"/>
    </row>
    <row r="362" spans="1:1">
      <c r="A362" s="37"/>
    </row>
    <row r="363" spans="1:1">
      <c r="A363" s="37"/>
    </row>
    <row r="364" spans="1:1">
      <c r="A364" s="37"/>
    </row>
    <row r="365" spans="1:1">
      <c r="A365" s="37"/>
    </row>
    <row r="366" spans="1:1">
      <c r="A366" s="37"/>
    </row>
    <row r="367" spans="1:1">
      <c r="A367" s="37"/>
    </row>
    <row r="368" spans="1:1">
      <c r="A368" s="37"/>
    </row>
    <row r="369" spans="1:1">
      <c r="A369" s="37"/>
    </row>
    <row r="370" spans="1:1">
      <c r="A370" s="37"/>
    </row>
    <row r="371" spans="1:1">
      <c r="A371" s="37"/>
    </row>
    <row r="372" spans="1:1">
      <c r="A372" s="37"/>
    </row>
    <row r="373" spans="1:1">
      <c r="A373" s="37"/>
    </row>
    <row r="374" spans="1:1">
      <c r="A374" s="37"/>
    </row>
    <row r="375" spans="1:1">
      <c r="A375" s="37"/>
    </row>
    <row r="376" spans="1:1">
      <c r="A376" s="37"/>
    </row>
    <row r="377" spans="1:1">
      <c r="A377" s="37"/>
    </row>
    <row r="378" spans="1:1">
      <c r="A378" s="37"/>
    </row>
    <row r="379" spans="1:1">
      <c r="A379" s="37"/>
    </row>
    <row r="380" spans="1:1">
      <c r="A380" s="37"/>
    </row>
    <row r="381" spans="1:1">
      <c r="A381" s="37"/>
    </row>
    <row r="382" spans="1:1">
      <c r="A382" s="37"/>
    </row>
    <row r="383" spans="1:1">
      <c r="A383" s="37"/>
    </row>
    <row r="384" spans="1:1">
      <c r="A384" s="37"/>
    </row>
    <row r="385" spans="1:1">
      <c r="A385" s="37"/>
    </row>
    <row r="386" spans="1:1">
      <c r="A386" s="37"/>
    </row>
    <row r="387" spans="1:1">
      <c r="A387" s="37"/>
    </row>
    <row r="388" spans="1:1">
      <c r="A388" s="37"/>
    </row>
    <row r="389" spans="1:1">
      <c r="A389" s="37"/>
    </row>
    <row r="390" spans="1:1">
      <c r="A390" s="37"/>
    </row>
    <row r="391" spans="1:1">
      <c r="A391" s="37"/>
    </row>
    <row r="392" spans="1:1">
      <c r="A392" s="37"/>
    </row>
    <row r="393" spans="1:1">
      <c r="A393" s="37"/>
    </row>
    <row r="394" spans="1:1">
      <c r="A394" s="37"/>
    </row>
    <row r="395" spans="1:1">
      <c r="A395" s="37"/>
    </row>
    <row r="396" spans="1:1">
      <c r="A396" s="37"/>
    </row>
    <row r="397" spans="1:1">
      <c r="A397" s="37"/>
    </row>
    <row r="398" spans="1:1">
      <c r="A398" s="37"/>
    </row>
    <row r="399" spans="1:1">
      <c r="A399" s="37"/>
    </row>
    <row r="400" spans="1:1">
      <c r="A400" s="37"/>
    </row>
    <row r="401" spans="1:1">
      <c r="A401" s="37"/>
    </row>
    <row r="402" spans="1:1">
      <c r="A402" s="37"/>
    </row>
    <row r="403" spans="1:1">
      <c r="A403" s="37"/>
    </row>
    <row r="404" spans="1:1">
      <c r="A404" s="37"/>
    </row>
    <row r="405" spans="1:1">
      <c r="A405" s="37"/>
    </row>
    <row r="406" spans="1:1">
      <c r="A406" s="37"/>
    </row>
    <row r="407" spans="1:1">
      <c r="A407" s="37"/>
    </row>
    <row r="408" spans="1:1">
      <c r="A408" s="37"/>
    </row>
    <row r="409" spans="1:1">
      <c r="A409" s="37"/>
    </row>
    <row r="410" spans="1:1">
      <c r="A410" s="37"/>
    </row>
    <row r="411" spans="1:1">
      <c r="A411" s="37"/>
    </row>
    <row r="412" spans="1:1">
      <c r="A412" s="37"/>
    </row>
    <row r="413" spans="1:1">
      <c r="A413" s="37"/>
    </row>
    <row r="414" spans="1:1">
      <c r="A414" s="37"/>
    </row>
    <row r="415" spans="1:1">
      <c r="A415" s="37"/>
    </row>
    <row r="416" spans="1:1">
      <c r="A416" s="37"/>
    </row>
    <row r="417" spans="1:1">
      <c r="A417" s="37"/>
    </row>
    <row r="418" spans="1:1">
      <c r="A418" s="37"/>
    </row>
    <row r="419" spans="1:1">
      <c r="A419" s="37"/>
    </row>
    <row r="420" spans="1:1">
      <c r="A420" s="37"/>
    </row>
    <row r="421" spans="1:1">
      <c r="A421" s="37"/>
    </row>
    <row r="422" spans="1:1">
      <c r="A422" s="37"/>
    </row>
    <row r="423" spans="1:1">
      <c r="A423" s="37"/>
    </row>
    <row r="424" spans="1:1">
      <c r="A424" s="37"/>
    </row>
    <row r="425" spans="1:1">
      <c r="A425" s="37"/>
    </row>
    <row r="426" spans="1:1">
      <c r="A426" s="37"/>
    </row>
    <row r="427" spans="1:1">
      <c r="A427" s="37"/>
    </row>
    <row r="428" spans="1:1">
      <c r="A428" s="37"/>
    </row>
    <row r="429" spans="1:1">
      <c r="A429" s="37"/>
    </row>
    <row r="430" spans="1:1">
      <c r="A430" s="37"/>
    </row>
    <row r="431" spans="1:1">
      <c r="A431" s="37"/>
    </row>
    <row r="432" spans="1:1">
      <c r="A432" s="37"/>
    </row>
    <row r="433" spans="1:1">
      <c r="A433" s="37"/>
    </row>
    <row r="434" spans="1:1">
      <c r="A434" s="37"/>
    </row>
    <row r="435" spans="1:1">
      <c r="A435" s="37"/>
    </row>
    <row r="436" spans="1:1">
      <c r="A436" s="37"/>
    </row>
    <row r="437" spans="1:1">
      <c r="A437" s="37"/>
    </row>
    <row r="438" spans="1:1">
      <c r="A438" s="37"/>
    </row>
    <row r="439" spans="1:1">
      <c r="A439" s="37"/>
    </row>
    <row r="440" spans="1:1">
      <c r="A440" s="37"/>
    </row>
    <row r="441" spans="1:1">
      <c r="A441" s="37"/>
    </row>
    <row r="442" spans="1:1">
      <c r="A442" s="37"/>
    </row>
    <row r="443" spans="1:1">
      <c r="A443" s="37"/>
    </row>
    <row r="444" spans="1:1">
      <c r="A444" s="37"/>
    </row>
    <row r="445" spans="1:1">
      <c r="A445" s="37"/>
    </row>
    <row r="446" spans="1:1">
      <c r="A446" s="37"/>
    </row>
    <row r="447" spans="1:1">
      <c r="A447" s="37"/>
    </row>
    <row r="448" spans="1:1">
      <c r="A448" s="37"/>
    </row>
    <row r="449" spans="1:1">
      <c r="A449" s="37"/>
    </row>
    <row r="450" spans="1:1">
      <c r="A450" s="37"/>
    </row>
    <row r="451" spans="1:1">
      <c r="A451" s="37"/>
    </row>
    <row r="452" spans="1:1">
      <c r="A452" s="37"/>
    </row>
    <row r="453" spans="1:1">
      <c r="A453" s="37"/>
    </row>
    <row r="454" spans="1:1">
      <c r="A454" s="37"/>
    </row>
    <row r="455" spans="1:1">
      <c r="A455" s="37"/>
    </row>
    <row r="456" spans="1:1">
      <c r="A456" s="37"/>
    </row>
    <row r="457" spans="1:1">
      <c r="A457" s="37"/>
    </row>
    <row r="458" spans="1:1">
      <c r="A458" s="37"/>
    </row>
    <row r="459" spans="1:1">
      <c r="A459" s="37"/>
    </row>
    <row r="460" spans="1:1">
      <c r="A460" s="37"/>
    </row>
    <row r="461" spans="1:1">
      <c r="A461" s="37"/>
    </row>
    <row r="462" spans="1:1">
      <c r="A462" s="37"/>
    </row>
    <row r="463" spans="1:1">
      <c r="A463" s="37"/>
    </row>
    <row r="464" spans="1:1">
      <c r="A464" s="37"/>
    </row>
    <row r="465" spans="1:1">
      <c r="A465" s="37"/>
    </row>
    <row r="466" spans="1:1">
      <c r="A466" s="37"/>
    </row>
    <row r="467" spans="1:1">
      <c r="A467" s="37"/>
    </row>
    <row r="468" spans="1:1">
      <c r="A468" s="37"/>
    </row>
    <row r="469" spans="1:1">
      <c r="A469" s="37"/>
    </row>
    <row r="470" spans="1:1">
      <c r="A470" s="37"/>
    </row>
    <row r="471" spans="1:1">
      <c r="A471" s="37"/>
    </row>
    <row r="472" spans="1:1">
      <c r="A472" s="37"/>
    </row>
    <row r="473" spans="1:1">
      <c r="A473" s="37"/>
    </row>
    <row r="474" spans="1:1">
      <c r="A474" s="37"/>
    </row>
    <row r="475" spans="1:1">
      <c r="A475" s="37"/>
    </row>
    <row r="476" spans="1:1">
      <c r="A476" s="37"/>
    </row>
    <row r="477" spans="1:1">
      <c r="A477" s="37"/>
    </row>
    <row r="478" spans="1:1">
      <c r="A478" s="37"/>
    </row>
    <row r="479" spans="1:1">
      <c r="A479" s="37"/>
    </row>
    <row r="480" spans="1:1">
      <c r="A480" s="37"/>
    </row>
    <row r="481" spans="1:1">
      <c r="A481" s="37"/>
    </row>
    <row r="482" spans="1:1">
      <c r="A482" s="37"/>
    </row>
    <row r="483" spans="1:1">
      <c r="A483" s="37"/>
    </row>
    <row r="484" spans="1:1">
      <c r="A484" s="37"/>
    </row>
    <row r="485" spans="1:1">
      <c r="A485" s="37"/>
    </row>
    <row r="486" spans="1:1">
      <c r="A486" s="37"/>
    </row>
    <row r="487" spans="1:1">
      <c r="A487" s="37"/>
    </row>
    <row r="488" spans="1:1">
      <c r="A488" s="37"/>
    </row>
    <row r="489" spans="1:1">
      <c r="A489" s="37"/>
    </row>
    <row r="490" spans="1:1">
      <c r="A490" s="37"/>
    </row>
    <row r="491" spans="1:1">
      <c r="A491" s="37"/>
    </row>
    <row r="492" spans="1:1">
      <c r="A492" s="37"/>
    </row>
    <row r="493" spans="1:1">
      <c r="A493" s="37"/>
    </row>
    <row r="494" spans="1:1">
      <c r="A494" s="37"/>
    </row>
    <row r="495" spans="1:1">
      <c r="A495" s="37"/>
    </row>
    <row r="496" spans="1:1">
      <c r="A496" s="37"/>
    </row>
    <row r="497" spans="1:1">
      <c r="A497" s="37"/>
    </row>
    <row r="498" spans="1:1">
      <c r="A498" s="37"/>
    </row>
    <row r="499" spans="1:1">
      <c r="A499" s="37"/>
    </row>
    <row r="500" spans="1:1">
      <c r="A500" s="37"/>
    </row>
    <row r="501" spans="1:1">
      <c r="A501" s="37"/>
    </row>
    <row r="502" spans="1:1">
      <c r="A502" s="37"/>
    </row>
    <row r="503" spans="1:1">
      <c r="A503" s="37"/>
    </row>
    <row r="504" spans="1:1">
      <c r="A504" s="37"/>
    </row>
    <row r="505" spans="1:1">
      <c r="A505" s="37"/>
    </row>
    <row r="506" spans="1:1">
      <c r="A506" s="37"/>
    </row>
    <row r="507" spans="1:1">
      <c r="A507" s="37"/>
    </row>
    <row r="508" spans="1:1">
      <c r="A508" s="37"/>
    </row>
    <row r="509" spans="1:1">
      <c r="A509" s="37"/>
    </row>
    <row r="510" spans="1:1">
      <c r="A510" s="37"/>
    </row>
    <row r="511" spans="1:1">
      <c r="A511" s="37"/>
    </row>
    <row r="512" spans="1:1">
      <c r="A512" s="37"/>
    </row>
    <row r="513" spans="1:1">
      <c r="A513" s="37"/>
    </row>
    <row r="514" spans="1:1">
      <c r="A514" s="37"/>
    </row>
    <row r="515" spans="1:1">
      <c r="A515" s="37"/>
    </row>
    <row r="516" spans="1:1">
      <c r="A516" s="37"/>
    </row>
    <row r="517" spans="1:1">
      <c r="A517" s="37"/>
    </row>
    <row r="518" spans="1:1">
      <c r="A518" s="37"/>
    </row>
    <row r="519" spans="1:1">
      <c r="A519" s="37"/>
    </row>
    <row r="520" spans="1:1">
      <c r="A520" s="37"/>
    </row>
    <row r="521" spans="1:1">
      <c r="A521" s="37"/>
    </row>
    <row r="522" spans="1:1">
      <c r="A522" s="37"/>
    </row>
    <row r="523" spans="1:1">
      <c r="A523" s="37"/>
    </row>
    <row r="524" spans="1:1">
      <c r="A524" s="37"/>
    </row>
    <row r="525" spans="1:1">
      <c r="A525" s="37"/>
    </row>
    <row r="526" spans="1:1">
      <c r="A526" s="37"/>
    </row>
    <row r="527" spans="1:1">
      <c r="A527" s="37"/>
    </row>
    <row r="528" spans="1:1">
      <c r="A528" s="37"/>
    </row>
    <row r="529" spans="1:1">
      <c r="A529" s="37"/>
    </row>
    <row r="530" spans="1:1">
      <c r="A530" s="37"/>
    </row>
    <row r="531" spans="1:1">
      <c r="A531" s="37"/>
    </row>
    <row r="532" spans="1:1">
      <c r="A532" s="37"/>
    </row>
    <row r="533" spans="1:1">
      <c r="A533" s="37"/>
    </row>
    <row r="534" spans="1:1">
      <c r="A534" s="37"/>
    </row>
    <row r="535" spans="1:1">
      <c r="A535" s="37"/>
    </row>
    <row r="536" spans="1:1">
      <c r="A536" s="37"/>
    </row>
    <row r="537" spans="1:1">
      <c r="A537" s="37"/>
    </row>
    <row r="538" spans="1:1">
      <c r="A538" s="37"/>
    </row>
    <row r="539" spans="1:1">
      <c r="A539" s="37"/>
    </row>
    <row r="540" spans="1:1">
      <c r="A540" s="37"/>
    </row>
    <row r="541" spans="1:1">
      <c r="A541" s="37"/>
    </row>
    <row r="542" spans="1:1">
      <c r="A542" s="37"/>
    </row>
    <row r="543" spans="1:1">
      <c r="A543" s="37"/>
    </row>
    <row r="544" spans="1:1">
      <c r="A544" s="37"/>
    </row>
    <row r="545" spans="1:1">
      <c r="A545" s="37"/>
    </row>
    <row r="546" spans="1:1">
      <c r="A546" s="37"/>
    </row>
    <row r="547" spans="1:1">
      <c r="A547" s="37"/>
    </row>
    <row r="548" spans="1:1">
      <c r="A548" s="37"/>
    </row>
    <row r="549" spans="1:1">
      <c r="A549" s="37"/>
    </row>
    <row r="550" spans="1:1">
      <c r="A550" s="37"/>
    </row>
    <row r="551" spans="1:1">
      <c r="A551" s="37"/>
    </row>
    <row r="552" spans="1:1">
      <c r="A552" s="37"/>
    </row>
    <row r="553" spans="1:1">
      <c r="A553" s="37"/>
    </row>
    <row r="554" spans="1:1">
      <c r="A554" s="37"/>
    </row>
    <row r="555" spans="1:1">
      <c r="A555" s="37"/>
    </row>
    <row r="556" spans="1:1">
      <c r="A556" s="37"/>
    </row>
    <row r="557" spans="1:1">
      <c r="A557" s="37"/>
    </row>
    <row r="558" spans="1:1">
      <c r="A558" s="37"/>
    </row>
    <row r="559" spans="1:1">
      <c r="A559" s="37"/>
    </row>
    <row r="560" spans="1:1">
      <c r="A560" s="37"/>
    </row>
    <row r="561" spans="1:1">
      <c r="A561" s="37"/>
    </row>
    <row r="562" spans="1:1">
      <c r="A562" s="37"/>
    </row>
    <row r="563" spans="1:1">
      <c r="A563" s="37"/>
    </row>
    <row r="564" spans="1:1">
      <c r="A564" s="37"/>
    </row>
    <row r="565" spans="1:1">
      <c r="A565" s="37"/>
    </row>
    <row r="566" spans="1:1">
      <c r="A566" s="37"/>
    </row>
    <row r="567" spans="1:1">
      <c r="A567" s="37"/>
    </row>
    <row r="568" spans="1:1">
      <c r="A568" s="37"/>
    </row>
    <row r="569" spans="1:1">
      <c r="A569" s="37"/>
    </row>
    <row r="570" spans="1:1">
      <c r="A570" s="37"/>
    </row>
    <row r="571" spans="1:1">
      <c r="A571" s="37"/>
    </row>
    <row r="572" spans="1:1">
      <c r="A572" s="37"/>
    </row>
    <row r="573" spans="1:1">
      <c r="A573" s="37"/>
    </row>
    <row r="574" spans="1:1">
      <c r="A574" s="37"/>
    </row>
    <row r="575" spans="1:1">
      <c r="A575" s="37"/>
    </row>
    <row r="576" spans="1:1">
      <c r="A576" s="37"/>
    </row>
    <row r="577" spans="1:1">
      <c r="A577" s="37"/>
    </row>
    <row r="578" spans="1:1">
      <c r="A578" s="37"/>
    </row>
    <row r="579" spans="1:1">
      <c r="A579" s="37"/>
    </row>
    <row r="580" spans="1:1">
      <c r="A580" s="37"/>
    </row>
    <row r="581" spans="1:1">
      <c r="A581" s="37"/>
    </row>
    <row r="582" spans="1:1">
      <c r="A582" s="37"/>
    </row>
    <row r="583" spans="1:1">
      <c r="A583" s="37"/>
    </row>
    <row r="584" spans="1:1">
      <c r="A584" s="37"/>
    </row>
    <row r="585" spans="1:1">
      <c r="A585" s="37"/>
    </row>
    <row r="586" spans="1:1">
      <c r="A586" s="37"/>
    </row>
    <row r="587" spans="1:1">
      <c r="A587" s="37"/>
    </row>
    <row r="588" spans="1:1">
      <c r="A588" s="37"/>
    </row>
    <row r="589" spans="1:1">
      <c r="A589" s="37"/>
    </row>
    <row r="590" spans="1:1">
      <c r="A590" s="37"/>
    </row>
    <row r="591" spans="1:1">
      <c r="A591" s="37"/>
    </row>
    <row r="592" spans="1:1">
      <c r="A592" s="37"/>
    </row>
    <row r="593" spans="1:1">
      <c r="A593" s="37"/>
    </row>
    <row r="594" spans="1:1">
      <c r="A594" s="37"/>
    </row>
    <row r="595" spans="1:1">
      <c r="A595" s="37"/>
    </row>
    <row r="596" spans="1:1">
      <c r="A596" s="37"/>
    </row>
    <row r="597" spans="1:1">
      <c r="A597" s="37"/>
    </row>
    <row r="598" spans="1:1">
      <c r="A598" s="37"/>
    </row>
    <row r="599" spans="1:1">
      <c r="A599" s="37"/>
    </row>
    <row r="600" spans="1:1">
      <c r="A600" s="37"/>
    </row>
    <row r="601" spans="1:1">
      <c r="A601" s="37"/>
    </row>
    <row r="602" spans="1:1">
      <c r="A602" s="37"/>
    </row>
    <row r="603" spans="1:1">
      <c r="A603" s="37"/>
    </row>
    <row r="604" spans="1:1">
      <c r="A604" s="37"/>
    </row>
    <row r="605" spans="1:1">
      <c r="A605" s="37"/>
    </row>
    <row r="606" spans="1:1">
      <c r="A606" s="37"/>
    </row>
    <row r="607" spans="1:1">
      <c r="A607" s="37"/>
    </row>
    <row r="608" spans="1:1">
      <c r="A608" s="37"/>
    </row>
    <row r="609" spans="1:1">
      <c r="A609" s="37"/>
    </row>
    <row r="610" spans="1:1">
      <c r="A610" s="37"/>
    </row>
    <row r="611" spans="1:1">
      <c r="A611" s="37"/>
    </row>
    <row r="612" spans="1:1">
      <c r="A612" s="37"/>
    </row>
    <row r="613" spans="1:1">
      <c r="A613" s="37"/>
    </row>
    <row r="614" spans="1:1">
      <c r="A614" s="37"/>
    </row>
    <row r="615" spans="1:1">
      <c r="A615" s="37"/>
    </row>
    <row r="616" spans="1:1">
      <c r="A616" s="37"/>
    </row>
    <row r="617" spans="1:1">
      <c r="A617" s="37"/>
    </row>
    <row r="618" spans="1:1">
      <c r="A618" s="37"/>
    </row>
    <row r="619" spans="1:1">
      <c r="A619" s="37"/>
    </row>
    <row r="620" spans="1:1">
      <c r="A620" s="37"/>
    </row>
    <row r="621" spans="1:1">
      <c r="A621" s="37"/>
    </row>
    <row r="622" spans="1:1">
      <c r="A622" s="37"/>
    </row>
    <row r="623" spans="1:1">
      <c r="A623" s="37"/>
    </row>
    <row r="624" spans="1:1">
      <c r="A624" s="37"/>
    </row>
    <row r="625" spans="1:1">
      <c r="A625" s="37"/>
    </row>
    <row r="626" spans="1:1">
      <c r="A626" s="37"/>
    </row>
    <row r="627" spans="1:1">
      <c r="A627" s="37"/>
    </row>
    <row r="628" spans="1:1">
      <c r="A628" s="37"/>
    </row>
    <row r="629" spans="1:1">
      <c r="A629" s="37"/>
    </row>
    <row r="630" spans="1:1">
      <c r="A630" s="37"/>
    </row>
    <row r="631" spans="1:1">
      <c r="A631" s="37"/>
    </row>
    <row r="632" spans="1:1">
      <c r="A632" s="37"/>
    </row>
    <row r="633" spans="1:1">
      <c r="A633" s="37"/>
    </row>
    <row r="634" spans="1:1">
      <c r="A634" s="37"/>
    </row>
    <row r="635" spans="1:1">
      <c r="A635" s="37"/>
    </row>
    <row r="636" spans="1:1">
      <c r="A636" s="37"/>
    </row>
    <row r="637" spans="1:1">
      <c r="A637" s="37"/>
    </row>
    <row r="638" spans="1:1">
      <c r="A638" s="37"/>
    </row>
    <row r="639" spans="1:1">
      <c r="A639" s="37"/>
    </row>
  </sheetData>
  <phoneticPr fontId="5" type="noConversion"/>
  <conditionalFormatting sqref="B1:O1 B27:O27">
    <cfRule type="expression" dxfId="13" priority="1" stopIfTrue="1">
      <formula>ISBLANK(B$27)</formula>
    </cfRule>
  </conditionalFormatting>
  <conditionalFormatting sqref="A54:A67 A11:A24 B4:O4 A37:A51">
    <cfRule type="cellIs" dxfId="12" priority="2" stopIfTrue="1" operator="equal">
      <formula>0</formula>
    </cfRule>
  </conditionalFormatting>
  <pageMargins left="0.75" right="0.75" top="1" bottom="1" header="0.5" footer="0.5"/>
  <pageSetup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T234"/>
  <sheetViews>
    <sheetView workbookViewId="0"/>
  </sheetViews>
  <sheetFormatPr defaultColWidth="8" defaultRowHeight="11.25"/>
  <cols>
    <col min="1" max="1" width="3" style="13" customWidth="1"/>
    <col min="2" max="2" width="5.42578125" style="13" customWidth="1"/>
    <col min="3" max="3" width="8.42578125" style="13" customWidth="1"/>
    <col min="4" max="4" width="6.85546875" style="13" customWidth="1"/>
    <col min="5" max="18" width="8" style="18" customWidth="1"/>
    <col min="19" max="19" width="6" style="13" bestFit="1" customWidth="1"/>
    <col min="20" max="20" width="6.85546875" style="13" bestFit="1" customWidth="1"/>
    <col min="21" max="16384" width="8" style="13"/>
  </cols>
  <sheetData>
    <row r="1" spans="1:20" ht="27" customHeight="1">
      <c r="A1" s="42" t="s">
        <v>42</v>
      </c>
      <c r="B1" s="11"/>
      <c r="C1" s="11"/>
      <c r="D1" s="11"/>
      <c r="E1" s="12"/>
      <c r="F1" s="12"/>
      <c r="G1" s="12"/>
      <c r="H1" s="12"/>
      <c r="I1" s="12"/>
      <c r="J1" s="12"/>
      <c r="K1" s="12"/>
      <c r="L1" s="12"/>
      <c r="M1" s="12"/>
      <c r="N1" s="12"/>
      <c r="O1" s="12"/>
      <c r="P1" s="12"/>
      <c r="Q1" s="12"/>
      <c r="R1" s="12"/>
      <c r="S1" s="12"/>
      <c r="T1" s="12"/>
    </row>
    <row r="2" spans="1:20">
      <c r="A2" s="14"/>
      <c r="B2" s="14"/>
      <c r="C2" s="14"/>
      <c r="D2" s="14"/>
      <c r="E2" s="15"/>
      <c r="F2" s="15"/>
      <c r="G2" s="15"/>
      <c r="H2" s="15"/>
      <c r="I2" s="15"/>
      <c r="J2" s="15"/>
      <c r="K2" s="15"/>
      <c r="L2" s="15"/>
      <c r="M2" s="15"/>
      <c r="N2" s="15"/>
      <c r="O2" s="15"/>
      <c r="P2" s="15"/>
      <c r="Q2" s="15"/>
      <c r="R2" s="15"/>
    </row>
    <row r="3" spans="1:20">
      <c r="A3" s="14" t="s">
        <v>43</v>
      </c>
      <c r="B3" s="14"/>
      <c r="C3" s="14"/>
      <c r="D3" s="14"/>
      <c r="E3" s="15"/>
      <c r="F3" s="15"/>
      <c r="G3" s="15"/>
      <c r="H3" s="15"/>
      <c r="I3" s="15"/>
      <c r="J3" s="15"/>
      <c r="K3" s="15"/>
      <c r="L3" s="15"/>
      <c r="M3" s="15"/>
      <c r="N3" s="15"/>
      <c r="O3" s="15"/>
      <c r="P3" s="15"/>
      <c r="Q3" s="15"/>
      <c r="R3" s="15"/>
    </row>
    <row r="4" spans="1:20">
      <c r="A4" s="14"/>
      <c r="B4" s="43" t="s">
        <v>44</v>
      </c>
      <c r="C4" s="44">
        <f>0.03</f>
        <v>0.03</v>
      </c>
      <c r="D4" s="14"/>
      <c r="E4" s="15"/>
      <c r="F4" s="15"/>
      <c r="G4" s="15"/>
      <c r="H4" s="15"/>
      <c r="I4" s="15"/>
      <c r="J4" s="15"/>
      <c r="K4" s="15"/>
      <c r="L4" s="15"/>
      <c r="M4" s="15"/>
      <c r="N4" s="15"/>
      <c r="O4" s="15"/>
      <c r="P4" s="15"/>
      <c r="Q4" s="15"/>
      <c r="R4" s="15"/>
    </row>
    <row r="5" spans="1:20">
      <c r="A5" s="14"/>
      <c r="B5" s="45"/>
      <c r="D5" s="14"/>
      <c r="E5" s="15"/>
      <c r="F5" s="15"/>
      <c r="G5" s="15"/>
      <c r="H5" s="15"/>
      <c r="I5" s="15"/>
      <c r="J5" s="15"/>
      <c r="K5" s="15"/>
      <c r="L5" s="15"/>
      <c r="M5" s="15"/>
      <c r="N5" s="15"/>
      <c r="O5" s="15"/>
      <c r="P5" s="15"/>
      <c r="Q5" s="15"/>
      <c r="R5" s="15"/>
    </row>
    <row r="6" spans="1:20">
      <c r="A6" s="14"/>
      <c r="D6" s="14"/>
      <c r="E6" s="15"/>
      <c r="F6" s="15"/>
      <c r="G6" s="15"/>
      <c r="H6" s="15"/>
      <c r="I6" s="15"/>
      <c r="J6" s="15"/>
      <c r="K6" s="15"/>
      <c r="L6" s="15"/>
      <c r="M6" s="15"/>
      <c r="N6" s="15"/>
      <c r="O6" s="15"/>
      <c r="P6" s="15"/>
      <c r="Q6" s="15"/>
      <c r="R6" s="15"/>
    </row>
    <row r="7" spans="1:20" ht="22.5" customHeight="1">
      <c r="A7" s="28"/>
      <c r="B7" s="46" t="s">
        <v>71</v>
      </c>
      <c r="C7" s="46" t="s">
        <v>41</v>
      </c>
      <c r="D7" s="46" t="s">
        <v>45</v>
      </c>
      <c r="E7" s="21" t="str">
        <f>'DATA &amp; STATS'!B27</f>
        <v>Stocks</v>
      </c>
      <c r="F7" s="21" t="str">
        <f>'DATA &amp; STATS'!C27</f>
        <v>Bonds</v>
      </c>
      <c r="G7" s="21" t="str">
        <f>'DATA &amp; STATS'!D27</f>
        <v>Real Estate</v>
      </c>
      <c r="H7" s="21">
        <f>'DATA &amp; STATS'!E27</f>
        <v>4</v>
      </c>
      <c r="I7" s="21">
        <f>'DATA &amp; STATS'!F27</f>
        <v>5</v>
      </c>
      <c r="J7" s="21">
        <f>'DATA &amp; STATS'!G27</f>
        <v>6</v>
      </c>
      <c r="K7" s="21">
        <f>'DATA &amp; STATS'!H27</f>
        <v>7</v>
      </c>
      <c r="L7" s="21">
        <f>'DATA &amp; STATS'!I27</f>
        <v>8</v>
      </c>
      <c r="M7" s="21">
        <f>'DATA &amp; STATS'!J27</f>
        <v>9</v>
      </c>
      <c r="N7" s="21">
        <f>'DATA &amp; STATS'!K27</f>
        <v>10</v>
      </c>
      <c r="O7" s="21">
        <f>'DATA &amp; STATS'!L27</f>
        <v>11</v>
      </c>
      <c r="P7" s="21">
        <f>'DATA &amp; STATS'!M27</f>
        <v>12</v>
      </c>
      <c r="Q7" s="21">
        <f>'DATA &amp; STATS'!N27</f>
        <v>13</v>
      </c>
      <c r="R7" s="21">
        <f>'DATA &amp; STATS'!O27</f>
        <v>14</v>
      </c>
    </row>
    <row r="8" spans="1:20">
      <c r="A8" s="37"/>
      <c r="B8" s="47">
        <v>0.06</v>
      </c>
      <c r="C8" s="25">
        <v>6.6260164862241233E-2</v>
      </c>
      <c r="D8" s="49">
        <f>(B8-$C$4)/C8</f>
        <v>0.45276072074936363</v>
      </c>
      <c r="E8" s="30">
        <v>4.876441120732504E-2</v>
      </c>
      <c r="F8" s="30">
        <v>0.59222879832322439</v>
      </c>
      <c r="G8" s="30">
        <v>0.35382861826263462</v>
      </c>
      <c r="H8" s="29">
        <v>0</v>
      </c>
      <c r="I8" s="29">
        <v>0</v>
      </c>
      <c r="J8" s="29">
        <v>0</v>
      </c>
      <c r="K8" s="29">
        <v>0</v>
      </c>
      <c r="L8" s="29">
        <v>0</v>
      </c>
      <c r="M8" s="29">
        <v>0</v>
      </c>
      <c r="N8" s="29">
        <v>0</v>
      </c>
      <c r="O8" s="29">
        <v>0</v>
      </c>
      <c r="P8" s="29">
        <v>0</v>
      </c>
      <c r="Q8" s="29">
        <v>0</v>
      </c>
      <c r="R8" s="29">
        <v>0</v>
      </c>
      <c r="S8" s="50"/>
    </row>
    <row r="9" spans="1:20">
      <c r="A9" s="37"/>
      <c r="B9" s="51">
        <f>B8+(B12-B8)/4</f>
        <v>7.0000000000000007E-2</v>
      </c>
      <c r="C9" s="48">
        <v>6.8890780823858994E-2</v>
      </c>
      <c r="D9" s="49">
        <f>(B9-$C$4)/C9</f>
        <v>0.58062921513798227</v>
      </c>
      <c r="E9" s="29">
        <v>0.16091672469962118</v>
      </c>
      <c r="F9" s="29">
        <v>0.48275010151052966</v>
      </c>
      <c r="G9" s="29">
        <v>0.35633317378984963</v>
      </c>
      <c r="H9" s="29">
        <v>0</v>
      </c>
      <c r="I9" s="29">
        <v>0</v>
      </c>
      <c r="J9" s="29">
        <v>0</v>
      </c>
      <c r="K9" s="29">
        <v>0</v>
      </c>
      <c r="L9" s="29">
        <v>0</v>
      </c>
      <c r="M9" s="29">
        <v>0</v>
      </c>
      <c r="N9" s="29">
        <v>0</v>
      </c>
      <c r="O9" s="29">
        <v>0</v>
      </c>
      <c r="P9" s="29">
        <v>0</v>
      </c>
      <c r="Q9" s="29">
        <v>0</v>
      </c>
      <c r="R9" s="29">
        <v>0</v>
      </c>
      <c r="S9" s="50"/>
      <c r="T9" s="52"/>
    </row>
    <row r="10" spans="1:20">
      <c r="A10" s="37"/>
      <c r="B10" s="51">
        <f>B8+2*(B12-B8)/4</f>
        <v>0.08</v>
      </c>
      <c r="C10" s="48">
        <v>8.6031561329682676E-2</v>
      </c>
      <c r="D10" s="49">
        <f>(B10-$C$4)/C10</f>
        <v>0.58118205955131219</v>
      </c>
      <c r="E10" s="29">
        <v>0.41054706258339169</v>
      </c>
      <c r="F10" s="29">
        <v>0.2316411936420302</v>
      </c>
      <c r="G10" s="29">
        <v>0.35781174377457814</v>
      </c>
      <c r="H10" s="29">
        <v>0</v>
      </c>
      <c r="I10" s="29">
        <v>0</v>
      </c>
      <c r="J10" s="29">
        <v>0</v>
      </c>
      <c r="K10" s="29">
        <v>0</v>
      </c>
      <c r="L10" s="29">
        <v>0</v>
      </c>
      <c r="M10" s="29">
        <v>0</v>
      </c>
      <c r="N10" s="29">
        <v>0</v>
      </c>
      <c r="O10" s="29">
        <v>0</v>
      </c>
      <c r="P10" s="29">
        <v>0</v>
      </c>
      <c r="Q10" s="29">
        <v>0</v>
      </c>
      <c r="R10" s="29">
        <v>0</v>
      </c>
      <c r="S10" s="50"/>
      <c r="T10" s="52"/>
    </row>
    <row r="11" spans="1:20">
      <c r="A11" s="37"/>
      <c r="B11" s="51">
        <f>B8+3*(B12-B8)/4</f>
        <v>0.09</v>
      </c>
      <c r="C11" s="48">
        <v>0.11303883243145287</v>
      </c>
      <c r="D11" s="49">
        <f>(B11-$C$4)/C11</f>
        <v>0.53079104507191543</v>
      </c>
      <c r="E11" s="29">
        <v>0.66666666173733435</v>
      </c>
      <c r="F11" s="29">
        <v>0</v>
      </c>
      <c r="G11" s="29">
        <v>0.33333333826266554</v>
      </c>
      <c r="H11" s="29">
        <v>0</v>
      </c>
      <c r="I11" s="29">
        <v>0</v>
      </c>
      <c r="J11" s="29">
        <v>0</v>
      </c>
      <c r="K11" s="29">
        <v>0</v>
      </c>
      <c r="L11" s="29">
        <v>0</v>
      </c>
      <c r="M11" s="29">
        <v>0</v>
      </c>
      <c r="N11" s="29">
        <v>0</v>
      </c>
      <c r="O11" s="29">
        <v>0</v>
      </c>
      <c r="P11" s="29">
        <v>0</v>
      </c>
      <c r="Q11" s="29">
        <v>0</v>
      </c>
      <c r="R11" s="29">
        <v>0</v>
      </c>
      <c r="S11" s="50"/>
      <c r="T11" s="52"/>
    </row>
    <row r="12" spans="1:20">
      <c r="A12" s="37"/>
      <c r="B12" s="47">
        <f>MAX(Corrections!B31:H31)</f>
        <v>0.1</v>
      </c>
      <c r="C12" s="48">
        <f>0.15</f>
        <v>0.15</v>
      </c>
      <c r="D12" s="49">
        <f>(B12-$C$4)/C12</f>
        <v>0.46666666666666673</v>
      </c>
      <c r="E12" s="29">
        <v>1</v>
      </c>
      <c r="F12" s="29">
        <v>0</v>
      </c>
      <c r="G12" s="29">
        <v>0</v>
      </c>
      <c r="H12" s="29">
        <v>0</v>
      </c>
      <c r="I12" s="29">
        <v>0</v>
      </c>
      <c r="J12" s="29">
        <v>0</v>
      </c>
      <c r="K12" s="29">
        <v>0</v>
      </c>
      <c r="L12" s="29">
        <v>0</v>
      </c>
      <c r="M12" s="29">
        <v>0</v>
      </c>
      <c r="N12" s="29">
        <v>0</v>
      </c>
      <c r="O12" s="29">
        <v>0</v>
      </c>
      <c r="P12" s="29">
        <v>0</v>
      </c>
      <c r="Q12" s="29">
        <v>0</v>
      </c>
      <c r="R12" s="29">
        <v>0</v>
      </c>
      <c r="S12" s="50"/>
      <c r="T12" s="52"/>
    </row>
    <row r="13" spans="1:20">
      <c r="A13" s="37"/>
      <c r="E13" s="13"/>
      <c r="F13" s="13"/>
      <c r="G13" s="13"/>
      <c r="H13" s="13"/>
      <c r="I13" s="13"/>
      <c r="J13" s="13"/>
      <c r="K13" s="13"/>
      <c r="L13" s="13"/>
      <c r="M13" s="13"/>
      <c r="N13" s="13"/>
      <c r="O13" s="13"/>
      <c r="P13" s="13"/>
      <c r="Q13" s="13"/>
      <c r="R13" s="13"/>
    </row>
    <row r="14" spans="1:20">
      <c r="A14" s="37"/>
      <c r="B14" s="37"/>
      <c r="C14" s="37"/>
      <c r="D14" s="37"/>
    </row>
    <row r="15" spans="1:20" ht="15.75">
      <c r="A15" s="11" t="s">
        <v>46</v>
      </c>
      <c r="B15" s="11"/>
      <c r="C15" s="11"/>
      <c r="D15" s="11"/>
      <c r="E15" s="12"/>
      <c r="F15" s="12"/>
      <c r="G15" s="12"/>
      <c r="H15" s="12"/>
      <c r="I15" s="12"/>
      <c r="J15" s="12"/>
      <c r="K15" s="12"/>
      <c r="L15" s="12"/>
      <c r="M15" s="12"/>
      <c r="N15" s="12"/>
      <c r="O15" s="12"/>
      <c r="P15" s="12"/>
      <c r="Q15" s="12"/>
      <c r="R15" s="12"/>
      <c r="S15" s="12"/>
      <c r="T15" s="12"/>
    </row>
    <row r="16" spans="1:20">
      <c r="A16" s="37"/>
      <c r="B16" s="37"/>
      <c r="C16" s="37"/>
      <c r="D16" s="37"/>
    </row>
    <row r="17" spans="1:20">
      <c r="A17" s="37"/>
      <c r="B17" s="37"/>
      <c r="C17" s="37"/>
      <c r="D17" s="53" t="s">
        <v>47</v>
      </c>
      <c r="E17" s="54">
        <f>Corrections!B31</f>
        <v>0.1</v>
      </c>
      <c r="F17" s="54">
        <f>Corrections!C31</f>
        <v>0.06</v>
      </c>
      <c r="G17" s="54">
        <f>Corrections!D31</f>
        <v>7.0000000000000007E-2</v>
      </c>
      <c r="H17" s="54">
        <f>Corrections!E31</f>
        <v>-1</v>
      </c>
      <c r="I17" s="54">
        <f>Corrections!F31</f>
        <v>-1</v>
      </c>
      <c r="J17" s="54">
        <f>Corrections!G31</f>
        <v>-1</v>
      </c>
      <c r="K17" s="54">
        <f>Corrections!H31</f>
        <v>-1</v>
      </c>
      <c r="L17" s="54">
        <f>Corrections!I31</f>
        <v>-1</v>
      </c>
      <c r="M17" s="54">
        <f>Corrections!J31</f>
        <v>-1</v>
      </c>
      <c r="N17" s="54">
        <f>Corrections!K31</f>
        <v>-1</v>
      </c>
      <c r="O17" s="54">
        <f>Corrections!L31</f>
        <v>-1</v>
      </c>
      <c r="P17" s="54">
        <f>Corrections!M31</f>
        <v>-1</v>
      </c>
      <c r="Q17" s="54">
        <f>Corrections!N31</f>
        <v>-1</v>
      </c>
      <c r="R17" s="54">
        <f>Corrections!O31</f>
        <v>-1</v>
      </c>
    </row>
    <row r="18" spans="1:20" ht="22.5">
      <c r="B18" s="37"/>
      <c r="C18" s="39" t="s">
        <v>48</v>
      </c>
      <c r="E18" s="37"/>
      <c r="F18" s="37"/>
      <c r="G18" s="37"/>
      <c r="H18" s="37"/>
      <c r="I18" s="37"/>
      <c r="J18" s="37"/>
      <c r="K18" s="37"/>
      <c r="L18" s="37"/>
      <c r="M18" s="37"/>
      <c r="N18" s="37"/>
      <c r="O18" s="37"/>
      <c r="P18" s="37"/>
      <c r="Q18" s="37"/>
      <c r="R18" s="37"/>
      <c r="S18" s="55" t="s">
        <v>49</v>
      </c>
      <c r="T18" s="55" t="s">
        <v>50</v>
      </c>
    </row>
    <row r="19" spans="1:20">
      <c r="A19" s="37"/>
      <c r="B19" s="37"/>
      <c r="C19" s="37"/>
      <c r="D19" s="53" t="s">
        <v>51</v>
      </c>
      <c r="E19" s="56">
        <v>4.8764671305212622E-2</v>
      </c>
      <c r="F19" s="56">
        <v>0.59222862609665416</v>
      </c>
      <c r="G19" s="56">
        <v>0.35382852137356824</v>
      </c>
      <c r="H19" s="56">
        <v>4.7475634174434355E-3</v>
      </c>
      <c r="I19" s="56">
        <v>4.3061780712148168E-4</v>
      </c>
      <c r="J19" s="56">
        <v>0</v>
      </c>
      <c r="K19" s="56">
        <v>0</v>
      </c>
      <c r="L19" s="56">
        <v>0</v>
      </c>
      <c r="M19" s="56">
        <v>0</v>
      </c>
      <c r="N19" s="56">
        <v>0</v>
      </c>
      <c r="O19" s="56">
        <v>0</v>
      </c>
      <c r="P19" s="56">
        <v>0</v>
      </c>
      <c r="Q19" s="56">
        <v>0</v>
      </c>
      <c r="R19" s="56">
        <v>0</v>
      </c>
      <c r="S19" s="57">
        <f>SUM(E19:R19)</f>
        <v>1</v>
      </c>
      <c r="T19" s="58">
        <f>SUMPRODUCT($E$17:$R$17,E19:R19)</f>
        <v>5.9999999967905372E-2</v>
      </c>
    </row>
    <row r="20" spans="1:20">
      <c r="A20" s="37"/>
      <c r="B20" s="37"/>
      <c r="C20" s="37"/>
      <c r="D20" s="59">
        <f t="array" ref="D20:D33">TRANSPOSE(E19:R19)</f>
        <v>4.8764671305212622E-2</v>
      </c>
      <c r="E20" s="60">
        <f>Corrections!B54*E$19*$D20</f>
        <v>5.3504846268872105E-5</v>
      </c>
      <c r="F20" s="60">
        <f>Corrections!C54*F$19*$D20</f>
        <v>1.0396740344090761E-4</v>
      </c>
      <c r="G20" s="60">
        <f>Corrections!D54*G$19*$D20</f>
        <v>6.4703743286967952E-5</v>
      </c>
      <c r="H20" s="37">
        <f>Corrections!E54*H$19*$D20</f>
        <v>0</v>
      </c>
      <c r="I20" s="37">
        <f>Corrections!F54*I$19*$D20</f>
        <v>0</v>
      </c>
      <c r="J20" s="37">
        <f>Corrections!G54*J$19*$D20</f>
        <v>0</v>
      </c>
      <c r="K20" s="37">
        <f>Corrections!H54*K$19*$D20</f>
        <v>0</v>
      </c>
      <c r="L20" s="37">
        <f>Corrections!I54*L$19*$D20</f>
        <v>0</v>
      </c>
      <c r="M20" s="37">
        <f>Corrections!J54*M$19*$D20</f>
        <v>0</v>
      </c>
      <c r="N20" s="37">
        <f>Corrections!K54*N$19*$D20</f>
        <v>0</v>
      </c>
      <c r="O20" s="37">
        <f>Corrections!L54*O$19*$D20</f>
        <v>0</v>
      </c>
      <c r="P20" s="37">
        <f>Corrections!M54*P$19*$D20</f>
        <v>0</v>
      </c>
      <c r="Q20" s="37">
        <f>Corrections!N54*Q$19*$D20</f>
        <v>0</v>
      </c>
      <c r="R20" s="37">
        <f>Corrections!O54*R$19*$D20</f>
        <v>0</v>
      </c>
    </row>
    <row r="21" spans="1:20">
      <c r="A21" s="37"/>
      <c r="B21" s="37"/>
      <c r="C21" s="37"/>
      <c r="D21" s="59">
        <v>0.59222862609665416</v>
      </c>
      <c r="E21" s="60">
        <f>Corrections!B55*E$19*$D21</f>
        <v>1.0396740344090762E-4</v>
      </c>
      <c r="F21" s="60">
        <f>Corrections!C55*F$19*$D21</f>
        <v>2.2447023716373163E-3</v>
      </c>
      <c r="G21" s="60">
        <f>Corrections!D55*G$19*$D21</f>
        <v>2.514568549042547E-4</v>
      </c>
      <c r="H21" s="37">
        <f>Corrections!E55*H$19*$D21</f>
        <v>0</v>
      </c>
      <c r="I21" s="37">
        <f>Corrections!F55*I$19*$D21</f>
        <v>0</v>
      </c>
      <c r="J21" s="37">
        <f>Corrections!G55*J$19*$D21</f>
        <v>0</v>
      </c>
      <c r="K21" s="37">
        <f>Corrections!H55*K$19*$D21</f>
        <v>0</v>
      </c>
      <c r="L21" s="37">
        <f>Corrections!I55*L$19*$D21</f>
        <v>0</v>
      </c>
      <c r="M21" s="37">
        <f>Corrections!J55*M$19*$D21</f>
        <v>0</v>
      </c>
      <c r="N21" s="37">
        <f>Corrections!K55*N$19*$D21</f>
        <v>0</v>
      </c>
      <c r="O21" s="37">
        <f>Corrections!L55*O$19*$D21</f>
        <v>0</v>
      </c>
      <c r="P21" s="37">
        <f>Corrections!M55*P$19*$D21</f>
        <v>0</v>
      </c>
      <c r="Q21" s="37">
        <f>Corrections!N55*Q$19*$D21</f>
        <v>0</v>
      </c>
      <c r="R21" s="37">
        <f>Corrections!O55*R$19*$D21</f>
        <v>0</v>
      </c>
    </row>
    <row r="22" spans="1:20">
      <c r="A22" s="37"/>
      <c r="B22" s="37"/>
      <c r="C22" s="37"/>
      <c r="D22" s="59">
        <v>0.35382852137356824</v>
      </c>
      <c r="E22" s="60">
        <f>Corrections!B56*E$19*$D22</f>
        <v>6.4703743286967952E-5</v>
      </c>
      <c r="F22" s="60">
        <f>Corrections!C56*F$19*$D22</f>
        <v>2.514568549042547E-4</v>
      </c>
      <c r="G22" s="60">
        <f>Corrections!D56*G$19*$D22</f>
        <v>1.2519462253740567E-3</v>
      </c>
      <c r="H22" s="37">
        <f>Corrections!E56*H$19*$D22</f>
        <v>0</v>
      </c>
      <c r="I22" s="37">
        <f>Corrections!F56*I$19*$D22</f>
        <v>0</v>
      </c>
      <c r="J22" s="37">
        <f>Corrections!G56*J$19*$D22</f>
        <v>0</v>
      </c>
      <c r="K22" s="37">
        <f>Corrections!H56*K$19*$D22</f>
        <v>0</v>
      </c>
      <c r="L22" s="37">
        <f>Corrections!I56*L$19*$D22</f>
        <v>0</v>
      </c>
      <c r="M22" s="37">
        <f>Corrections!J56*M$19*$D22</f>
        <v>0</v>
      </c>
      <c r="N22" s="37">
        <f>Corrections!K56*N$19*$D22</f>
        <v>0</v>
      </c>
      <c r="O22" s="37">
        <f>Corrections!L56*O$19*$D22</f>
        <v>0</v>
      </c>
      <c r="P22" s="37">
        <f>Corrections!M56*P$19*$D22</f>
        <v>0</v>
      </c>
      <c r="Q22" s="37">
        <f>Corrections!N56*Q$19*$D22</f>
        <v>0</v>
      </c>
      <c r="R22" s="37">
        <f>Corrections!O56*R$19*$D22</f>
        <v>0</v>
      </c>
    </row>
    <row r="23" spans="1:20">
      <c r="A23" s="37"/>
      <c r="B23" s="37"/>
      <c r="C23" s="37"/>
      <c r="D23" s="59">
        <v>4.7475634174434355E-3</v>
      </c>
      <c r="E23" s="37">
        <f>Corrections!B57*E$19*$D23</f>
        <v>0</v>
      </c>
      <c r="F23" s="37">
        <f>Corrections!C57*F$19*$D23</f>
        <v>0</v>
      </c>
      <c r="G23" s="37">
        <f>Corrections!D57*G$19*$D23</f>
        <v>0</v>
      </c>
      <c r="H23" s="37">
        <f>Corrections!E57*H$19*$D23</f>
        <v>0</v>
      </c>
      <c r="I23" s="37">
        <f>Corrections!F57*I$19*$D23</f>
        <v>0</v>
      </c>
      <c r="J23" s="37">
        <f>Corrections!G57*J$19*$D23</f>
        <v>0</v>
      </c>
      <c r="K23" s="37">
        <f>Corrections!H57*K$19*$D23</f>
        <v>0</v>
      </c>
      <c r="L23" s="37">
        <f>Corrections!I57*L$19*$D23</f>
        <v>0</v>
      </c>
      <c r="M23" s="37">
        <f>Corrections!J57*M$19*$D23</f>
        <v>0</v>
      </c>
      <c r="N23" s="37">
        <f>Corrections!K57*N$19*$D23</f>
        <v>0</v>
      </c>
      <c r="O23" s="37">
        <f>Corrections!L57*O$19*$D23</f>
        <v>0</v>
      </c>
      <c r="P23" s="37">
        <f>Corrections!M57*P$19*$D23</f>
        <v>0</v>
      </c>
      <c r="Q23" s="37">
        <f>Corrections!N57*Q$19*$D23</f>
        <v>0</v>
      </c>
      <c r="R23" s="37">
        <f>Corrections!O57*R$19*$D23</f>
        <v>0</v>
      </c>
    </row>
    <row r="24" spans="1:20">
      <c r="A24" s="37"/>
      <c r="B24" s="37"/>
      <c r="C24" s="37"/>
      <c r="D24" s="59">
        <v>4.3061780712148168E-4</v>
      </c>
      <c r="E24" s="37">
        <f>Corrections!B58*E$19*$D24</f>
        <v>0</v>
      </c>
      <c r="F24" s="37">
        <f>Corrections!C58*F$19*$D24</f>
        <v>0</v>
      </c>
      <c r="G24" s="37">
        <f>Corrections!D58*G$19*$D24</f>
        <v>0</v>
      </c>
      <c r="H24" s="37">
        <f>Corrections!E58*H$19*$D24</f>
        <v>0</v>
      </c>
      <c r="I24" s="37">
        <f>Corrections!F58*I$19*$D24</f>
        <v>0</v>
      </c>
      <c r="J24" s="37">
        <f>Corrections!G58*J$19*$D24</f>
        <v>0</v>
      </c>
      <c r="K24" s="37">
        <f>Corrections!H58*K$19*$D24</f>
        <v>0</v>
      </c>
      <c r="L24" s="37">
        <f>Corrections!I58*L$19*$D24</f>
        <v>0</v>
      </c>
      <c r="M24" s="37">
        <f>Corrections!J58*M$19*$D24</f>
        <v>0</v>
      </c>
      <c r="N24" s="37">
        <f>Corrections!K58*N$19*$D24</f>
        <v>0</v>
      </c>
      <c r="O24" s="37">
        <f>Corrections!L58*O$19*$D24</f>
        <v>0</v>
      </c>
      <c r="P24" s="37">
        <f>Corrections!M58*P$19*$D24</f>
        <v>0</v>
      </c>
      <c r="Q24" s="37">
        <f>Corrections!N58*Q$19*$D24</f>
        <v>0</v>
      </c>
      <c r="R24" s="37">
        <f>Corrections!O58*R$19*$D24</f>
        <v>0</v>
      </c>
    </row>
    <row r="25" spans="1:20">
      <c r="A25" s="37"/>
      <c r="B25" s="37"/>
      <c r="C25" s="37"/>
      <c r="D25" s="59">
        <v>0</v>
      </c>
      <c r="E25" s="37">
        <f>Corrections!B59*E$19*$D25</f>
        <v>0</v>
      </c>
      <c r="F25" s="37">
        <f>Corrections!C59*F$19*$D25</f>
        <v>0</v>
      </c>
      <c r="G25" s="37">
        <f>Corrections!D59*G$19*$D25</f>
        <v>0</v>
      </c>
      <c r="H25" s="37">
        <f>Corrections!E59*H$19*$D25</f>
        <v>0</v>
      </c>
      <c r="I25" s="37">
        <f>Corrections!F59*I$19*$D25</f>
        <v>0</v>
      </c>
      <c r="J25" s="37">
        <f>Corrections!G59*J$19*$D25</f>
        <v>0</v>
      </c>
      <c r="K25" s="37">
        <f>Corrections!H59*K$19*$D25</f>
        <v>0</v>
      </c>
      <c r="L25" s="37">
        <f>Corrections!I59*L$19*$D25</f>
        <v>0</v>
      </c>
      <c r="M25" s="37">
        <f>Corrections!J59*M$19*$D25</f>
        <v>0</v>
      </c>
      <c r="N25" s="37">
        <f>Corrections!K59*N$19*$D25</f>
        <v>0</v>
      </c>
      <c r="O25" s="37">
        <f>Corrections!L59*O$19*$D25</f>
        <v>0</v>
      </c>
      <c r="P25" s="37">
        <f>Corrections!M59*P$19*$D25</f>
        <v>0</v>
      </c>
      <c r="Q25" s="37">
        <f>Corrections!N59*Q$19*$D25</f>
        <v>0</v>
      </c>
      <c r="R25" s="37">
        <f>Corrections!O59*R$19*$D25</f>
        <v>0</v>
      </c>
    </row>
    <row r="26" spans="1:20">
      <c r="A26" s="37"/>
      <c r="B26" s="37"/>
      <c r="C26" s="37"/>
      <c r="D26" s="59">
        <v>0</v>
      </c>
      <c r="E26" s="37">
        <f>Corrections!B60*E$19*$D26</f>
        <v>0</v>
      </c>
      <c r="F26" s="37">
        <f>Corrections!C60*F$19*$D26</f>
        <v>0</v>
      </c>
      <c r="G26" s="37">
        <f>Corrections!D60*G$19*$D26</f>
        <v>0</v>
      </c>
      <c r="H26" s="37">
        <f>Corrections!E60*H$19*$D26</f>
        <v>0</v>
      </c>
      <c r="I26" s="37">
        <f>Corrections!F60*I$19*$D26</f>
        <v>0</v>
      </c>
      <c r="J26" s="37">
        <f>Corrections!G60*J$19*$D26</f>
        <v>0</v>
      </c>
      <c r="K26" s="37">
        <f>Corrections!H60*K$19*$D26</f>
        <v>0</v>
      </c>
      <c r="L26" s="37">
        <f>Corrections!I60*L$19*$D26</f>
        <v>0</v>
      </c>
      <c r="M26" s="37">
        <f>Corrections!J60*M$19*$D26</f>
        <v>0</v>
      </c>
      <c r="N26" s="37">
        <f>Corrections!K60*N$19*$D26</f>
        <v>0</v>
      </c>
      <c r="O26" s="37">
        <f>Corrections!L60*O$19*$D26</f>
        <v>0</v>
      </c>
      <c r="P26" s="37">
        <f>Corrections!M60*P$19*$D26</f>
        <v>0</v>
      </c>
      <c r="Q26" s="37">
        <f>Corrections!N60*Q$19*$D26</f>
        <v>0</v>
      </c>
      <c r="R26" s="37">
        <f>Corrections!O60*R$19*$D26</f>
        <v>0</v>
      </c>
    </row>
    <row r="27" spans="1:20">
      <c r="A27" s="37"/>
      <c r="B27" s="37"/>
      <c r="C27" s="37"/>
      <c r="D27" s="59">
        <v>0</v>
      </c>
      <c r="E27" s="37">
        <f>Corrections!B61*E$19*$D27</f>
        <v>0</v>
      </c>
      <c r="F27" s="37">
        <f>Corrections!C61*F$19*$D27</f>
        <v>0</v>
      </c>
      <c r="G27" s="37">
        <f>Corrections!D61*G$19*$D27</f>
        <v>0</v>
      </c>
      <c r="H27" s="37">
        <f>Corrections!E61*H$19*$D27</f>
        <v>0</v>
      </c>
      <c r="I27" s="37">
        <f>Corrections!F61*I$19*$D27</f>
        <v>0</v>
      </c>
      <c r="J27" s="37">
        <f>Corrections!G61*J$19*$D27</f>
        <v>0</v>
      </c>
      <c r="K27" s="37">
        <f>Corrections!H61*K$19*$D27</f>
        <v>0</v>
      </c>
      <c r="L27" s="37">
        <f>Corrections!I61*L$19*$D27</f>
        <v>0</v>
      </c>
      <c r="M27" s="37">
        <f>Corrections!J61*M$19*$D27</f>
        <v>0</v>
      </c>
      <c r="N27" s="37">
        <f>Corrections!K61*N$19*$D27</f>
        <v>0</v>
      </c>
      <c r="O27" s="37">
        <f>Corrections!L61*O$19*$D27</f>
        <v>0</v>
      </c>
      <c r="P27" s="37">
        <f>Corrections!M61*P$19*$D27</f>
        <v>0</v>
      </c>
      <c r="Q27" s="37">
        <f>Corrections!N61*Q$19*$D27</f>
        <v>0</v>
      </c>
      <c r="R27" s="37">
        <f>Corrections!O61*R$19*$D27</f>
        <v>0</v>
      </c>
    </row>
    <row r="28" spans="1:20">
      <c r="A28" s="37"/>
      <c r="B28" s="37"/>
      <c r="C28" s="37"/>
      <c r="D28" s="59">
        <v>0</v>
      </c>
      <c r="E28" s="37">
        <f>Corrections!B62*E$19*$D28</f>
        <v>0</v>
      </c>
      <c r="F28" s="37">
        <f>Corrections!C62*F$19*$D28</f>
        <v>0</v>
      </c>
      <c r="G28" s="37">
        <f>Corrections!D62*G$19*$D28</f>
        <v>0</v>
      </c>
      <c r="H28" s="37">
        <f>Corrections!E62*H$19*$D28</f>
        <v>0</v>
      </c>
      <c r="I28" s="37">
        <f>Corrections!F62*I$19*$D28</f>
        <v>0</v>
      </c>
      <c r="J28" s="37">
        <f>Corrections!G62*J$19*$D28</f>
        <v>0</v>
      </c>
      <c r="K28" s="37">
        <f>Corrections!H62*K$19*$D28</f>
        <v>0</v>
      </c>
      <c r="L28" s="37">
        <f>Corrections!I62*L$19*$D28</f>
        <v>0</v>
      </c>
      <c r="M28" s="37">
        <f>Corrections!J62*M$19*$D28</f>
        <v>0</v>
      </c>
      <c r="N28" s="37">
        <f>Corrections!K62*N$19*$D28</f>
        <v>0</v>
      </c>
      <c r="O28" s="37">
        <f>Corrections!L62*O$19*$D28</f>
        <v>0</v>
      </c>
      <c r="P28" s="37">
        <f>Corrections!M62*P$19*$D28</f>
        <v>0</v>
      </c>
      <c r="Q28" s="37">
        <f>Corrections!N62*Q$19*$D28</f>
        <v>0</v>
      </c>
      <c r="R28" s="37">
        <f>Corrections!O62*R$19*$D28</f>
        <v>0</v>
      </c>
    </row>
    <row r="29" spans="1:20">
      <c r="A29" s="37"/>
      <c r="B29" s="37"/>
      <c r="C29" s="37"/>
      <c r="D29" s="59">
        <v>0</v>
      </c>
      <c r="E29" s="37">
        <f>Corrections!B63*E$19*$D29</f>
        <v>0</v>
      </c>
      <c r="F29" s="37">
        <f>Corrections!C63*F$19*$D29</f>
        <v>0</v>
      </c>
      <c r="G29" s="37">
        <f>Corrections!D63*G$19*$D29</f>
        <v>0</v>
      </c>
      <c r="H29" s="37">
        <f>Corrections!E63*H$19*$D29</f>
        <v>0</v>
      </c>
      <c r="I29" s="37">
        <f>Corrections!F63*I$19*$D29</f>
        <v>0</v>
      </c>
      <c r="J29" s="37">
        <f>Corrections!G63*J$19*$D29</f>
        <v>0</v>
      </c>
      <c r="K29" s="37">
        <f>Corrections!H63*K$19*$D29</f>
        <v>0</v>
      </c>
      <c r="L29" s="37">
        <f>Corrections!I63*L$19*$D29</f>
        <v>0</v>
      </c>
      <c r="M29" s="37">
        <f>Corrections!J63*M$19*$D29</f>
        <v>0</v>
      </c>
      <c r="N29" s="37">
        <f>Corrections!K63*N$19*$D29</f>
        <v>0</v>
      </c>
      <c r="O29" s="37">
        <f>Corrections!L63*O$19*$D29</f>
        <v>0</v>
      </c>
      <c r="P29" s="37">
        <f>Corrections!M63*P$19*$D29</f>
        <v>0</v>
      </c>
      <c r="Q29" s="37">
        <f>Corrections!N63*Q$19*$D29</f>
        <v>0</v>
      </c>
      <c r="R29" s="37">
        <f>Corrections!O63*R$19*$D29</f>
        <v>0</v>
      </c>
    </row>
    <row r="30" spans="1:20">
      <c r="A30" s="37"/>
      <c r="B30" s="37"/>
      <c r="C30" s="37"/>
      <c r="D30" s="59">
        <v>0</v>
      </c>
      <c r="E30" s="37">
        <f>Corrections!B64*E$19*$D30</f>
        <v>0</v>
      </c>
      <c r="F30" s="37">
        <f>Corrections!C64*F$19*$D30</f>
        <v>0</v>
      </c>
      <c r="G30" s="37">
        <f>Corrections!D64*G$19*$D30</f>
        <v>0</v>
      </c>
      <c r="H30" s="37">
        <f>Corrections!E64*H$19*$D30</f>
        <v>0</v>
      </c>
      <c r="I30" s="37">
        <f>Corrections!F64*I$19*$D30</f>
        <v>0</v>
      </c>
      <c r="J30" s="37">
        <f>Corrections!G64*J$19*$D30</f>
        <v>0</v>
      </c>
      <c r="K30" s="37">
        <f>Corrections!H64*K$19*$D30</f>
        <v>0</v>
      </c>
      <c r="L30" s="37">
        <f>Corrections!I64*L$19*$D30</f>
        <v>0</v>
      </c>
      <c r="M30" s="37">
        <f>Corrections!J64*M$19*$D30</f>
        <v>0</v>
      </c>
      <c r="N30" s="37">
        <f>Corrections!K64*N$19*$D30</f>
        <v>0</v>
      </c>
      <c r="O30" s="37">
        <f>Corrections!L64*O$19*$D30</f>
        <v>0</v>
      </c>
      <c r="P30" s="37">
        <f>Corrections!M64*P$19*$D30</f>
        <v>0</v>
      </c>
      <c r="Q30" s="37">
        <f>Corrections!N64*Q$19*$D30</f>
        <v>0</v>
      </c>
      <c r="R30" s="37">
        <f>Corrections!O64*R$19*$D30</f>
        <v>0</v>
      </c>
    </row>
    <row r="31" spans="1:20">
      <c r="A31" s="37"/>
      <c r="B31" s="37"/>
      <c r="C31" s="37"/>
      <c r="D31" s="59">
        <v>0</v>
      </c>
      <c r="E31" s="37">
        <f>Corrections!B65*E$19*$D31</f>
        <v>0</v>
      </c>
      <c r="F31" s="37">
        <f>Corrections!C65*F$19*$D31</f>
        <v>0</v>
      </c>
      <c r="G31" s="37">
        <f>Corrections!D65*G$19*$D31</f>
        <v>0</v>
      </c>
      <c r="H31" s="37">
        <f>Corrections!E65*H$19*$D31</f>
        <v>0</v>
      </c>
      <c r="I31" s="37">
        <f>Corrections!F65*I$19*$D31</f>
        <v>0</v>
      </c>
      <c r="J31" s="37">
        <f>Corrections!G65*J$19*$D31</f>
        <v>0</v>
      </c>
      <c r="K31" s="37">
        <f>Corrections!H65*K$19*$D31</f>
        <v>0</v>
      </c>
      <c r="L31" s="37">
        <f>Corrections!I65*L$19*$D31</f>
        <v>0</v>
      </c>
      <c r="M31" s="37">
        <f>Corrections!J65*M$19*$D31</f>
        <v>0</v>
      </c>
      <c r="N31" s="37">
        <f>Corrections!K65*N$19*$D31</f>
        <v>0</v>
      </c>
      <c r="O31" s="37">
        <f>Corrections!L65*O$19*$D31</f>
        <v>0</v>
      </c>
      <c r="P31" s="37">
        <f>Corrections!M65*P$19*$D31</f>
        <v>0</v>
      </c>
      <c r="Q31" s="37">
        <f>Corrections!N65*Q$19*$D31</f>
        <v>0</v>
      </c>
      <c r="R31" s="37">
        <f>Corrections!O65*R$19*$D31</f>
        <v>0</v>
      </c>
    </row>
    <row r="32" spans="1:20">
      <c r="A32" s="37"/>
      <c r="B32" s="37"/>
      <c r="C32" s="37"/>
      <c r="D32" s="59">
        <v>0</v>
      </c>
      <c r="E32" s="37">
        <f>Corrections!B66*E$19*$D32</f>
        <v>0</v>
      </c>
      <c r="F32" s="37">
        <f>Corrections!C66*F$19*$D32</f>
        <v>0</v>
      </c>
      <c r="G32" s="37">
        <f>Corrections!D66*G$19*$D32</f>
        <v>0</v>
      </c>
      <c r="H32" s="37">
        <f>Corrections!E66*H$19*$D32</f>
        <v>0</v>
      </c>
      <c r="I32" s="37">
        <f>Corrections!F66*I$19*$D32</f>
        <v>0</v>
      </c>
      <c r="J32" s="37">
        <f>Corrections!G66*J$19*$D32</f>
        <v>0</v>
      </c>
      <c r="K32" s="37">
        <f>Corrections!H66*K$19*$D32</f>
        <v>0</v>
      </c>
      <c r="L32" s="37">
        <f>Corrections!I66*L$19*$D32</f>
        <v>0</v>
      </c>
      <c r="M32" s="37">
        <f>Corrections!J66*M$19*$D32</f>
        <v>0</v>
      </c>
      <c r="N32" s="37">
        <f>Corrections!K66*N$19*$D32</f>
        <v>0</v>
      </c>
      <c r="O32" s="37">
        <f>Corrections!L66*O$19*$D32</f>
        <v>0</v>
      </c>
      <c r="P32" s="37">
        <f>Corrections!M66*P$19*$D32</f>
        <v>0</v>
      </c>
      <c r="Q32" s="37">
        <f>Corrections!N66*Q$19*$D32</f>
        <v>0</v>
      </c>
      <c r="R32" s="37">
        <f>Corrections!O66*R$19*$D32</f>
        <v>0</v>
      </c>
    </row>
    <row r="33" spans="1:18">
      <c r="A33" s="37"/>
      <c r="B33" s="37"/>
      <c r="C33" s="37"/>
      <c r="D33" s="59">
        <v>0</v>
      </c>
      <c r="E33" s="37">
        <f>Corrections!B67*E$19*$D33</f>
        <v>0</v>
      </c>
      <c r="F33" s="37">
        <f>Corrections!C67*F$19*$D33</f>
        <v>0</v>
      </c>
      <c r="G33" s="37">
        <f>Corrections!D67*G$19*$D33</f>
        <v>0</v>
      </c>
      <c r="H33" s="37">
        <f>Corrections!E67*H$19*$D33</f>
        <v>0</v>
      </c>
      <c r="I33" s="37">
        <f>Corrections!F67*I$19*$D33</f>
        <v>0</v>
      </c>
      <c r="J33" s="37">
        <f>Corrections!G67*J$19*$D33</f>
        <v>0</v>
      </c>
      <c r="K33" s="37">
        <f>Corrections!H67*K$19*$D33</f>
        <v>0</v>
      </c>
      <c r="L33" s="37">
        <f>Corrections!I67*L$19*$D33</f>
        <v>0</v>
      </c>
      <c r="M33" s="37">
        <f>Corrections!J67*M$19*$D33</f>
        <v>0</v>
      </c>
      <c r="N33" s="37">
        <f>Corrections!K67*N$19*$D33</f>
        <v>0</v>
      </c>
      <c r="O33" s="37">
        <f>Corrections!L67*O$19*$D33</f>
        <v>0</v>
      </c>
      <c r="P33" s="37">
        <f>Corrections!M67*P$19*$D33</f>
        <v>0</v>
      </c>
      <c r="Q33" s="37">
        <f>Corrections!N67*Q$19*$D33</f>
        <v>0</v>
      </c>
      <c r="R33" s="37">
        <f>Corrections!O67*R$19*$D33</f>
        <v>0</v>
      </c>
    </row>
    <row r="34" spans="1:18">
      <c r="A34" s="37"/>
      <c r="B34" s="37"/>
      <c r="C34" s="37"/>
      <c r="D34" s="59"/>
      <c r="E34" s="37"/>
      <c r="F34" s="37"/>
      <c r="G34" s="37"/>
      <c r="H34" s="37"/>
      <c r="I34" s="37"/>
      <c r="J34" s="37"/>
      <c r="K34" s="37"/>
      <c r="L34" s="37"/>
      <c r="M34" s="37"/>
      <c r="N34" s="37"/>
      <c r="O34" s="37"/>
      <c r="P34" s="37"/>
      <c r="Q34" s="37"/>
      <c r="R34" s="37"/>
    </row>
    <row r="35" spans="1:18">
      <c r="A35" s="37"/>
      <c r="B35" s="37"/>
      <c r="C35" s="37"/>
      <c r="D35" s="53" t="s">
        <v>52</v>
      </c>
      <c r="E35" s="61">
        <f>B8</f>
        <v>0.06</v>
      </c>
    </row>
    <row r="36" spans="1:18">
      <c r="A36" s="37"/>
      <c r="B36" s="37"/>
      <c r="C36" s="37"/>
      <c r="D36" s="53" t="s">
        <v>53</v>
      </c>
      <c r="E36" s="61">
        <f>SUM(E20:R33)</f>
        <v>4.3904094465445059E-3</v>
      </c>
    </row>
    <row r="37" spans="1:18">
      <c r="A37" s="37"/>
      <c r="B37" s="37"/>
      <c r="C37" s="37"/>
      <c r="D37" s="53" t="s">
        <v>54</v>
      </c>
      <c r="E37" s="61">
        <f>E36^0.5</f>
        <v>6.6260164854492376E-2</v>
      </c>
      <c r="K37" s="56"/>
    </row>
    <row r="38" spans="1:18">
      <c r="A38" s="37"/>
      <c r="B38" s="37"/>
      <c r="C38" s="37"/>
      <c r="D38" s="37"/>
    </row>
    <row r="39" spans="1:18">
      <c r="A39" s="37"/>
      <c r="B39" s="37"/>
      <c r="C39" s="37"/>
      <c r="D39" s="37"/>
    </row>
    <row r="40" spans="1:18">
      <c r="A40" s="37"/>
      <c r="B40" s="37"/>
      <c r="C40" s="37"/>
      <c r="D40" s="37"/>
    </row>
    <row r="41" spans="1:18">
      <c r="A41" s="37"/>
      <c r="B41" s="37"/>
      <c r="C41" s="37"/>
      <c r="D41" s="37"/>
    </row>
    <row r="42" spans="1:18">
      <c r="A42" s="37"/>
      <c r="B42" s="37"/>
      <c r="C42" s="37"/>
      <c r="D42" s="37"/>
    </row>
    <row r="43" spans="1:18">
      <c r="A43" s="37"/>
      <c r="B43" s="37"/>
      <c r="C43" s="37"/>
      <c r="D43" s="37"/>
    </row>
    <row r="44" spans="1:18">
      <c r="A44" s="37"/>
      <c r="B44" s="37"/>
      <c r="C44" s="37"/>
      <c r="D44" s="37"/>
    </row>
    <row r="45" spans="1:18">
      <c r="A45" s="37"/>
      <c r="B45" s="37"/>
      <c r="C45" s="37"/>
      <c r="D45" s="37"/>
    </row>
    <row r="46" spans="1:18">
      <c r="A46" s="37"/>
      <c r="B46" s="37"/>
      <c r="C46" s="37"/>
      <c r="D46" s="37"/>
    </row>
    <row r="47" spans="1:18">
      <c r="A47" s="37"/>
      <c r="B47" s="37"/>
      <c r="C47" s="37"/>
      <c r="D47" s="37"/>
    </row>
    <row r="48" spans="1:18">
      <c r="A48" s="37"/>
      <c r="B48" s="37"/>
      <c r="C48" s="37"/>
      <c r="D48" s="37"/>
    </row>
    <row r="49" spans="1:4">
      <c r="A49" s="37"/>
      <c r="B49" s="37"/>
      <c r="C49" s="37"/>
      <c r="D49" s="37"/>
    </row>
    <row r="50" spans="1:4">
      <c r="A50" s="37"/>
      <c r="B50" s="37"/>
      <c r="C50" s="37"/>
      <c r="D50" s="37"/>
    </row>
    <row r="51" spans="1:4">
      <c r="A51" s="37"/>
      <c r="B51" s="37"/>
      <c r="C51" s="37"/>
      <c r="D51" s="37"/>
    </row>
    <row r="52" spans="1:4">
      <c r="A52" s="37"/>
      <c r="B52" s="37"/>
      <c r="C52" s="37"/>
      <c r="D52" s="37"/>
    </row>
    <row r="53" spans="1:4">
      <c r="A53" s="37"/>
      <c r="B53" s="37"/>
      <c r="C53" s="37"/>
      <c r="D53" s="37"/>
    </row>
    <row r="54" spans="1:4">
      <c r="A54" s="37"/>
      <c r="B54" s="37"/>
      <c r="C54" s="37"/>
      <c r="D54" s="37"/>
    </row>
    <row r="55" spans="1:4">
      <c r="A55" s="37"/>
      <c r="B55" s="37"/>
      <c r="C55" s="37"/>
      <c r="D55" s="37"/>
    </row>
    <row r="56" spans="1:4">
      <c r="A56" s="37"/>
      <c r="B56" s="37"/>
      <c r="C56" s="37"/>
      <c r="D56" s="37"/>
    </row>
    <row r="57" spans="1:4">
      <c r="A57" s="37"/>
      <c r="B57" s="37"/>
      <c r="C57" s="37"/>
      <c r="D57" s="37"/>
    </row>
    <row r="58" spans="1:4">
      <c r="A58" s="37"/>
      <c r="B58" s="37"/>
      <c r="C58" s="37"/>
      <c r="D58" s="37"/>
    </row>
    <row r="59" spans="1:4">
      <c r="A59" s="37"/>
      <c r="B59" s="37"/>
      <c r="C59" s="37"/>
      <c r="D59" s="37"/>
    </row>
    <row r="60" spans="1:4">
      <c r="A60" s="37"/>
      <c r="B60" s="37"/>
      <c r="C60" s="37"/>
      <c r="D60" s="37"/>
    </row>
    <row r="61" spans="1:4">
      <c r="A61" s="37"/>
      <c r="B61" s="37"/>
      <c r="C61" s="37"/>
      <c r="D61" s="37"/>
    </row>
    <row r="62" spans="1:4">
      <c r="A62" s="37"/>
      <c r="B62" s="37"/>
      <c r="C62" s="37"/>
      <c r="D62" s="37"/>
    </row>
    <row r="63" spans="1:4">
      <c r="A63" s="37"/>
      <c r="B63" s="37"/>
      <c r="C63" s="37"/>
      <c r="D63" s="37"/>
    </row>
    <row r="64" spans="1:4">
      <c r="A64" s="37"/>
      <c r="B64" s="37"/>
      <c r="C64" s="37"/>
      <c r="D64" s="37"/>
    </row>
    <row r="65" spans="1:4">
      <c r="A65" s="37"/>
      <c r="B65" s="37"/>
      <c r="C65" s="37"/>
      <c r="D65" s="37"/>
    </row>
    <row r="66" spans="1:4">
      <c r="A66" s="37"/>
      <c r="B66" s="37"/>
      <c r="C66" s="37"/>
      <c r="D66" s="37"/>
    </row>
    <row r="67" spans="1:4">
      <c r="A67" s="37"/>
      <c r="B67" s="37"/>
      <c r="C67" s="37"/>
      <c r="D67" s="37"/>
    </row>
    <row r="68" spans="1:4">
      <c r="A68" s="37"/>
      <c r="B68" s="37"/>
      <c r="C68" s="37"/>
      <c r="D68" s="37"/>
    </row>
    <row r="69" spans="1:4">
      <c r="A69" s="37"/>
      <c r="B69" s="37"/>
      <c r="C69" s="37"/>
      <c r="D69" s="37"/>
    </row>
    <row r="70" spans="1:4">
      <c r="A70" s="37"/>
      <c r="B70" s="37"/>
      <c r="C70" s="37"/>
      <c r="D70" s="37"/>
    </row>
    <row r="71" spans="1:4">
      <c r="A71" s="37"/>
      <c r="B71" s="37"/>
      <c r="C71" s="37"/>
      <c r="D71" s="37"/>
    </row>
    <row r="72" spans="1:4">
      <c r="A72" s="37"/>
      <c r="B72" s="37"/>
      <c r="C72" s="37"/>
      <c r="D72" s="37"/>
    </row>
    <row r="73" spans="1:4">
      <c r="A73" s="37"/>
      <c r="B73" s="37"/>
      <c r="C73" s="37"/>
      <c r="D73" s="37"/>
    </row>
    <row r="74" spans="1:4">
      <c r="A74" s="37"/>
      <c r="B74" s="37"/>
      <c r="C74" s="37"/>
      <c r="D74" s="37"/>
    </row>
    <row r="75" spans="1:4">
      <c r="A75" s="37"/>
      <c r="B75" s="37"/>
      <c r="C75" s="37"/>
      <c r="D75" s="37"/>
    </row>
    <row r="76" spans="1:4">
      <c r="A76" s="37"/>
      <c r="B76" s="37"/>
      <c r="C76" s="37"/>
      <c r="D76" s="37"/>
    </row>
    <row r="77" spans="1:4">
      <c r="A77" s="37"/>
      <c r="B77" s="37"/>
      <c r="C77" s="37"/>
      <c r="D77" s="37"/>
    </row>
    <row r="78" spans="1:4">
      <c r="A78" s="37"/>
      <c r="B78" s="37"/>
      <c r="C78" s="37"/>
      <c r="D78" s="37"/>
    </row>
    <row r="79" spans="1:4">
      <c r="A79" s="37"/>
      <c r="B79" s="37"/>
      <c r="C79" s="37"/>
      <c r="D79" s="37"/>
    </row>
    <row r="80" spans="1:4">
      <c r="A80" s="37"/>
      <c r="B80" s="37"/>
      <c r="C80" s="37"/>
      <c r="D80" s="37"/>
    </row>
    <row r="81" spans="1:4">
      <c r="A81" s="37"/>
      <c r="B81" s="37"/>
      <c r="C81" s="37"/>
      <c r="D81" s="37"/>
    </row>
    <row r="82" spans="1:4">
      <c r="A82" s="37"/>
      <c r="B82" s="37"/>
      <c r="C82" s="37"/>
      <c r="D82" s="37"/>
    </row>
    <row r="83" spans="1:4">
      <c r="A83" s="37"/>
      <c r="B83" s="37"/>
      <c r="C83" s="37"/>
      <c r="D83" s="37"/>
    </row>
    <row r="84" spans="1:4">
      <c r="A84" s="37"/>
      <c r="B84" s="37"/>
      <c r="C84" s="37"/>
      <c r="D84" s="37"/>
    </row>
    <row r="85" spans="1:4">
      <c r="A85" s="37"/>
      <c r="B85" s="37"/>
      <c r="C85" s="37"/>
      <c r="D85" s="37"/>
    </row>
    <row r="86" spans="1:4">
      <c r="A86" s="37"/>
      <c r="B86" s="37"/>
      <c r="C86" s="37"/>
      <c r="D86" s="37"/>
    </row>
    <row r="87" spans="1:4">
      <c r="A87" s="37"/>
      <c r="B87" s="37"/>
      <c r="C87" s="37"/>
      <c r="D87" s="37"/>
    </row>
    <row r="88" spans="1:4">
      <c r="A88" s="37"/>
      <c r="B88" s="37"/>
      <c r="C88" s="37"/>
      <c r="D88" s="37"/>
    </row>
    <row r="89" spans="1:4">
      <c r="A89" s="37"/>
      <c r="B89" s="37"/>
      <c r="C89" s="37"/>
      <c r="D89" s="37"/>
    </row>
    <row r="90" spans="1:4">
      <c r="A90" s="37"/>
      <c r="B90" s="37"/>
      <c r="C90" s="37"/>
      <c r="D90" s="37"/>
    </row>
    <row r="91" spans="1:4">
      <c r="A91" s="37"/>
      <c r="B91" s="37"/>
      <c r="C91" s="37"/>
      <c r="D91" s="37"/>
    </row>
    <row r="92" spans="1:4">
      <c r="A92" s="37"/>
      <c r="B92" s="37"/>
      <c r="C92" s="37"/>
      <c r="D92" s="37"/>
    </row>
    <row r="93" spans="1:4">
      <c r="A93" s="37"/>
      <c r="B93" s="37"/>
      <c r="C93" s="37"/>
      <c r="D93" s="37"/>
    </row>
    <row r="94" spans="1:4">
      <c r="A94" s="37"/>
      <c r="B94" s="37"/>
      <c r="C94" s="37"/>
      <c r="D94" s="37"/>
    </row>
    <row r="95" spans="1:4">
      <c r="A95" s="37"/>
      <c r="B95" s="37"/>
      <c r="C95" s="37"/>
      <c r="D95" s="37"/>
    </row>
    <row r="96" spans="1:4">
      <c r="A96" s="37"/>
      <c r="B96" s="37"/>
      <c r="C96" s="37"/>
      <c r="D96" s="37"/>
    </row>
    <row r="97" spans="1:4">
      <c r="A97" s="37"/>
      <c r="B97" s="37"/>
      <c r="C97" s="37"/>
      <c r="D97" s="37"/>
    </row>
    <row r="98" spans="1:4">
      <c r="A98" s="37"/>
      <c r="B98" s="37"/>
      <c r="C98" s="37"/>
      <c r="D98" s="37"/>
    </row>
    <row r="99" spans="1:4">
      <c r="A99" s="37"/>
      <c r="B99" s="37"/>
      <c r="C99" s="37"/>
      <c r="D99" s="37"/>
    </row>
    <row r="100" spans="1:4">
      <c r="A100" s="37"/>
      <c r="B100" s="37"/>
      <c r="C100" s="37"/>
      <c r="D100" s="37"/>
    </row>
    <row r="101" spans="1:4">
      <c r="A101" s="37"/>
      <c r="B101" s="37"/>
      <c r="C101" s="37"/>
      <c r="D101" s="37"/>
    </row>
    <row r="102" spans="1:4">
      <c r="A102" s="37"/>
      <c r="B102" s="37"/>
      <c r="C102" s="37"/>
      <c r="D102" s="37"/>
    </row>
    <row r="103" spans="1:4">
      <c r="A103" s="37"/>
      <c r="B103" s="37"/>
      <c r="C103" s="37"/>
      <c r="D103" s="37"/>
    </row>
    <row r="104" spans="1:4">
      <c r="A104" s="37"/>
      <c r="B104" s="37"/>
      <c r="C104" s="37"/>
      <c r="D104" s="37"/>
    </row>
    <row r="105" spans="1:4">
      <c r="A105" s="37"/>
      <c r="B105" s="37"/>
      <c r="C105" s="37"/>
      <c r="D105" s="37"/>
    </row>
    <row r="106" spans="1:4">
      <c r="A106" s="37"/>
      <c r="B106" s="37"/>
      <c r="C106" s="37"/>
      <c r="D106" s="37"/>
    </row>
    <row r="107" spans="1:4">
      <c r="A107" s="37"/>
      <c r="B107" s="37"/>
      <c r="C107" s="37"/>
      <c r="D107" s="37"/>
    </row>
    <row r="108" spans="1:4">
      <c r="A108" s="37"/>
      <c r="B108" s="37"/>
      <c r="C108" s="37"/>
      <c r="D108" s="37"/>
    </row>
    <row r="109" spans="1:4">
      <c r="A109" s="37"/>
      <c r="B109" s="37"/>
      <c r="C109" s="37"/>
      <c r="D109" s="37"/>
    </row>
    <row r="110" spans="1:4">
      <c r="A110" s="37"/>
      <c r="B110" s="37"/>
      <c r="C110" s="37"/>
      <c r="D110" s="37"/>
    </row>
    <row r="111" spans="1:4">
      <c r="A111" s="37"/>
      <c r="B111" s="37"/>
      <c r="C111" s="37"/>
      <c r="D111" s="37"/>
    </row>
    <row r="112" spans="1:4">
      <c r="A112" s="37"/>
      <c r="B112" s="37"/>
      <c r="C112" s="37"/>
      <c r="D112" s="37"/>
    </row>
    <row r="113" spans="1:4">
      <c r="A113" s="37"/>
      <c r="B113" s="37"/>
      <c r="C113" s="37"/>
      <c r="D113" s="37"/>
    </row>
    <row r="114" spans="1:4">
      <c r="A114" s="37"/>
      <c r="B114" s="37"/>
      <c r="C114" s="37"/>
      <c r="D114" s="37"/>
    </row>
    <row r="115" spans="1:4">
      <c r="A115" s="37"/>
      <c r="B115" s="37"/>
      <c r="C115" s="37"/>
      <c r="D115" s="37"/>
    </row>
    <row r="116" spans="1:4">
      <c r="A116" s="37"/>
      <c r="B116" s="37"/>
      <c r="C116" s="37"/>
      <c r="D116" s="37"/>
    </row>
    <row r="117" spans="1:4">
      <c r="A117" s="37"/>
      <c r="B117" s="37"/>
      <c r="C117" s="37"/>
      <c r="D117" s="37"/>
    </row>
    <row r="118" spans="1:4">
      <c r="A118" s="37"/>
      <c r="B118" s="37"/>
      <c r="C118" s="37"/>
      <c r="D118" s="37"/>
    </row>
    <row r="119" spans="1:4">
      <c r="A119" s="37"/>
      <c r="B119" s="37"/>
      <c r="C119" s="37"/>
      <c r="D119" s="37"/>
    </row>
    <row r="120" spans="1:4">
      <c r="A120" s="37"/>
      <c r="B120" s="37"/>
      <c r="C120" s="37"/>
      <c r="D120" s="37"/>
    </row>
    <row r="121" spans="1:4">
      <c r="A121" s="37"/>
      <c r="B121" s="37"/>
      <c r="C121" s="37"/>
      <c r="D121" s="37"/>
    </row>
    <row r="122" spans="1:4">
      <c r="A122" s="37"/>
      <c r="B122" s="37"/>
      <c r="C122" s="37"/>
      <c r="D122" s="37"/>
    </row>
    <row r="123" spans="1:4">
      <c r="A123" s="37"/>
      <c r="B123" s="37"/>
      <c r="C123" s="37"/>
      <c r="D123" s="37"/>
    </row>
    <row r="124" spans="1:4">
      <c r="A124" s="37"/>
      <c r="B124" s="37"/>
      <c r="C124" s="37"/>
      <c r="D124" s="37"/>
    </row>
    <row r="125" spans="1:4">
      <c r="A125" s="37"/>
      <c r="B125" s="37"/>
      <c r="C125" s="37"/>
      <c r="D125" s="37"/>
    </row>
    <row r="126" spans="1:4">
      <c r="A126" s="37"/>
      <c r="B126" s="37"/>
      <c r="C126" s="37"/>
      <c r="D126" s="37"/>
    </row>
    <row r="127" spans="1:4">
      <c r="A127" s="37"/>
      <c r="B127" s="37"/>
      <c r="C127" s="37"/>
      <c r="D127" s="37"/>
    </row>
    <row r="128" spans="1:4">
      <c r="A128" s="37"/>
      <c r="B128" s="37"/>
      <c r="C128" s="37"/>
      <c r="D128" s="37"/>
    </row>
    <row r="129" spans="1:4">
      <c r="A129" s="37"/>
      <c r="B129" s="37"/>
      <c r="C129" s="37"/>
      <c r="D129" s="37"/>
    </row>
    <row r="130" spans="1:4">
      <c r="A130" s="37"/>
      <c r="B130" s="37"/>
      <c r="C130" s="37"/>
      <c r="D130" s="37"/>
    </row>
    <row r="131" spans="1:4">
      <c r="A131" s="37"/>
      <c r="B131" s="37"/>
      <c r="C131" s="37"/>
      <c r="D131" s="37"/>
    </row>
    <row r="132" spans="1:4">
      <c r="A132" s="37"/>
      <c r="B132" s="37"/>
      <c r="C132" s="37"/>
      <c r="D132" s="37"/>
    </row>
    <row r="133" spans="1:4">
      <c r="A133" s="37"/>
      <c r="B133" s="37"/>
      <c r="C133" s="37"/>
      <c r="D133" s="37"/>
    </row>
    <row r="134" spans="1:4">
      <c r="A134" s="37"/>
      <c r="B134" s="37"/>
      <c r="C134" s="37"/>
      <c r="D134" s="37"/>
    </row>
    <row r="135" spans="1:4">
      <c r="A135" s="37"/>
      <c r="B135" s="37"/>
      <c r="C135" s="37"/>
      <c r="D135" s="37"/>
    </row>
    <row r="136" spans="1:4">
      <c r="A136" s="37"/>
      <c r="B136" s="37"/>
      <c r="C136" s="37"/>
      <c r="D136" s="37"/>
    </row>
    <row r="137" spans="1:4">
      <c r="A137" s="37"/>
      <c r="B137" s="37"/>
      <c r="C137" s="37"/>
      <c r="D137" s="37"/>
    </row>
    <row r="138" spans="1:4">
      <c r="A138" s="37"/>
      <c r="B138" s="37"/>
      <c r="C138" s="37"/>
      <c r="D138" s="37"/>
    </row>
    <row r="139" spans="1:4">
      <c r="A139" s="37"/>
      <c r="B139" s="37"/>
      <c r="C139" s="37"/>
      <c r="D139" s="37"/>
    </row>
    <row r="140" spans="1:4">
      <c r="A140" s="37"/>
      <c r="B140" s="37"/>
      <c r="C140" s="37"/>
      <c r="D140" s="37"/>
    </row>
    <row r="141" spans="1:4">
      <c r="A141" s="37"/>
      <c r="B141" s="37"/>
      <c r="C141" s="37"/>
      <c r="D141" s="37"/>
    </row>
    <row r="142" spans="1:4">
      <c r="A142" s="37"/>
      <c r="B142" s="37"/>
      <c r="C142" s="37"/>
      <c r="D142" s="37"/>
    </row>
    <row r="143" spans="1:4">
      <c r="A143" s="37"/>
      <c r="B143" s="37"/>
      <c r="C143" s="37"/>
      <c r="D143" s="37"/>
    </row>
    <row r="144" spans="1:4">
      <c r="A144" s="37"/>
      <c r="B144" s="37"/>
      <c r="C144" s="37"/>
      <c r="D144" s="37"/>
    </row>
    <row r="145" spans="1:4">
      <c r="A145" s="37"/>
      <c r="B145" s="37"/>
      <c r="C145" s="37"/>
      <c r="D145" s="37"/>
    </row>
    <row r="146" spans="1:4">
      <c r="A146" s="37"/>
      <c r="B146" s="37"/>
      <c r="C146" s="37"/>
      <c r="D146" s="37"/>
    </row>
    <row r="147" spans="1:4">
      <c r="A147" s="37"/>
      <c r="B147" s="37"/>
      <c r="C147" s="37"/>
      <c r="D147" s="37"/>
    </row>
    <row r="148" spans="1:4">
      <c r="A148" s="37"/>
      <c r="B148" s="37"/>
      <c r="C148" s="37"/>
      <c r="D148" s="37"/>
    </row>
    <row r="149" spans="1:4">
      <c r="A149" s="37"/>
      <c r="B149" s="37"/>
      <c r="C149" s="37"/>
      <c r="D149" s="37"/>
    </row>
    <row r="150" spans="1:4">
      <c r="A150" s="37"/>
      <c r="B150" s="37"/>
      <c r="C150" s="37"/>
      <c r="D150" s="37"/>
    </row>
    <row r="151" spans="1:4">
      <c r="A151" s="37"/>
      <c r="B151" s="37"/>
      <c r="C151" s="37"/>
      <c r="D151" s="37"/>
    </row>
    <row r="152" spans="1:4">
      <c r="A152" s="37"/>
      <c r="B152" s="37"/>
      <c r="C152" s="37"/>
      <c r="D152" s="37"/>
    </row>
    <row r="153" spans="1:4">
      <c r="A153" s="37"/>
      <c r="B153" s="37"/>
      <c r="C153" s="37"/>
      <c r="D153" s="37"/>
    </row>
    <row r="154" spans="1:4">
      <c r="A154" s="37"/>
      <c r="B154" s="37"/>
      <c r="C154" s="37"/>
      <c r="D154" s="37"/>
    </row>
    <row r="155" spans="1:4">
      <c r="A155" s="37"/>
      <c r="B155" s="37"/>
      <c r="C155" s="37"/>
      <c r="D155" s="37"/>
    </row>
    <row r="156" spans="1:4">
      <c r="A156" s="37"/>
      <c r="B156" s="37"/>
      <c r="C156" s="37"/>
      <c r="D156" s="37"/>
    </row>
    <row r="157" spans="1:4">
      <c r="A157" s="37"/>
      <c r="B157" s="37"/>
      <c r="C157" s="37"/>
      <c r="D157" s="37"/>
    </row>
    <row r="158" spans="1:4">
      <c r="A158" s="37"/>
      <c r="B158" s="37"/>
      <c r="C158" s="37"/>
      <c r="D158" s="37"/>
    </row>
    <row r="159" spans="1:4">
      <c r="A159" s="37"/>
      <c r="B159" s="37"/>
      <c r="C159" s="37"/>
      <c r="D159" s="37"/>
    </row>
    <row r="160" spans="1:4">
      <c r="A160" s="37"/>
      <c r="B160" s="37"/>
      <c r="C160" s="37"/>
      <c r="D160" s="37"/>
    </row>
    <row r="161" spans="1:4">
      <c r="A161" s="37"/>
      <c r="B161" s="37"/>
      <c r="C161" s="37"/>
      <c r="D161" s="37"/>
    </row>
    <row r="162" spans="1:4">
      <c r="A162" s="37"/>
      <c r="B162" s="37"/>
      <c r="C162" s="37"/>
      <c r="D162" s="37"/>
    </row>
    <row r="163" spans="1:4">
      <c r="A163" s="37"/>
      <c r="B163" s="37"/>
      <c r="C163" s="37"/>
      <c r="D163" s="37"/>
    </row>
    <row r="164" spans="1:4">
      <c r="A164" s="37"/>
      <c r="B164" s="37"/>
      <c r="C164" s="37"/>
      <c r="D164" s="37"/>
    </row>
    <row r="165" spans="1:4">
      <c r="A165" s="37"/>
      <c r="B165" s="37"/>
      <c r="C165" s="37"/>
      <c r="D165" s="37"/>
    </row>
    <row r="166" spans="1:4">
      <c r="A166" s="37"/>
      <c r="B166" s="37"/>
      <c r="C166" s="37"/>
      <c r="D166" s="37"/>
    </row>
    <row r="167" spans="1:4">
      <c r="A167" s="37"/>
      <c r="B167" s="37"/>
      <c r="C167" s="37"/>
      <c r="D167" s="37"/>
    </row>
    <row r="168" spans="1:4">
      <c r="A168" s="37"/>
      <c r="B168" s="37"/>
      <c r="C168" s="37"/>
      <c r="D168" s="37"/>
    </row>
    <row r="169" spans="1:4">
      <c r="A169" s="37"/>
      <c r="B169" s="37"/>
      <c r="C169" s="37"/>
      <c r="D169" s="37"/>
    </row>
    <row r="170" spans="1:4">
      <c r="A170" s="37"/>
      <c r="B170" s="37"/>
      <c r="C170" s="37"/>
      <c r="D170" s="37"/>
    </row>
    <row r="171" spans="1:4">
      <c r="A171" s="37"/>
      <c r="B171" s="37"/>
      <c r="C171" s="37"/>
      <c r="D171" s="37"/>
    </row>
    <row r="172" spans="1:4">
      <c r="A172" s="37"/>
      <c r="B172" s="37"/>
      <c r="C172" s="37"/>
      <c r="D172" s="37"/>
    </row>
    <row r="173" spans="1:4">
      <c r="A173" s="37"/>
      <c r="B173" s="37"/>
      <c r="C173" s="37"/>
      <c r="D173" s="37"/>
    </row>
    <row r="174" spans="1:4">
      <c r="A174" s="37"/>
      <c r="B174" s="37"/>
      <c r="C174" s="37"/>
      <c r="D174" s="37"/>
    </row>
    <row r="175" spans="1:4">
      <c r="A175" s="37"/>
      <c r="B175" s="37"/>
      <c r="C175" s="37"/>
      <c r="D175" s="37"/>
    </row>
    <row r="176" spans="1:4">
      <c r="A176" s="37"/>
      <c r="B176" s="37"/>
      <c r="C176" s="37"/>
      <c r="D176" s="37"/>
    </row>
    <row r="177" spans="1:4">
      <c r="A177" s="37"/>
      <c r="B177" s="37"/>
      <c r="C177" s="37"/>
      <c r="D177" s="37"/>
    </row>
    <row r="178" spans="1:4">
      <c r="A178" s="37"/>
      <c r="B178" s="37"/>
      <c r="C178" s="37"/>
      <c r="D178" s="37"/>
    </row>
    <row r="179" spans="1:4">
      <c r="A179" s="37"/>
      <c r="B179" s="37"/>
      <c r="C179" s="37"/>
      <c r="D179" s="37"/>
    </row>
    <row r="180" spans="1:4">
      <c r="A180" s="37"/>
      <c r="B180" s="37"/>
      <c r="C180" s="37"/>
      <c r="D180" s="37"/>
    </row>
    <row r="181" spans="1:4">
      <c r="A181" s="37"/>
      <c r="B181" s="37"/>
      <c r="C181" s="37"/>
      <c r="D181" s="37"/>
    </row>
    <row r="182" spans="1:4">
      <c r="A182" s="37"/>
      <c r="B182" s="37"/>
      <c r="C182" s="37"/>
      <c r="D182" s="37"/>
    </row>
    <row r="183" spans="1:4">
      <c r="A183" s="37"/>
      <c r="B183" s="37"/>
      <c r="C183" s="37"/>
      <c r="D183" s="37"/>
    </row>
    <row r="184" spans="1:4">
      <c r="A184" s="37"/>
      <c r="B184" s="37"/>
      <c r="C184" s="37"/>
      <c r="D184" s="37"/>
    </row>
    <row r="185" spans="1:4">
      <c r="A185" s="37"/>
      <c r="B185" s="37"/>
      <c r="C185" s="37"/>
      <c r="D185" s="37"/>
    </row>
    <row r="186" spans="1:4">
      <c r="A186" s="37"/>
      <c r="B186" s="37"/>
      <c r="C186" s="37"/>
      <c r="D186" s="37"/>
    </row>
    <row r="187" spans="1:4">
      <c r="A187" s="37"/>
      <c r="B187" s="37"/>
      <c r="C187" s="37"/>
      <c r="D187" s="37"/>
    </row>
    <row r="188" spans="1:4">
      <c r="A188" s="37"/>
      <c r="B188" s="37"/>
      <c r="C188" s="37"/>
      <c r="D188" s="37"/>
    </row>
    <row r="189" spans="1:4">
      <c r="A189" s="37"/>
      <c r="B189" s="37"/>
      <c r="C189" s="37"/>
      <c r="D189" s="37"/>
    </row>
    <row r="190" spans="1:4">
      <c r="A190" s="37"/>
      <c r="B190" s="37"/>
      <c r="C190" s="37"/>
      <c r="D190" s="37"/>
    </row>
    <row r="191" spans="1:4">
      <c r="A191" s="37"/>
      <c r="B191" s="37"/>
      <c r="C191" s="37"/>
      <c r="D191" s="37"/>
    </row>
    <row r="192" spans="1:4">
      <c r="A192" s="37"/>
      <c r="B192" s="37"/>
      <c r="C192" s="37"/>
      <c r="D192" s="37"/>
    </row>
    <row r="193" spans="1:4">
      <c r="A193" s="37"/>
      <c r="B193" s="37"/>
      <c r="C193" s="37"/>
      <c r="D193" s="37"/>
    </row>
    <row r="194" spans="1:4">
      <c r="A194" s="37"/>
      <c r="B194" s="37"/>
      <c r="C194" s="37"/>
      <c r="D194" s="37"/>
    </row>
    <row r="195" spans="1:4">
      <c r="A195" s="37"/>
      <c r="B195" s="37"/>
      <c r="C195" s="37"/>
      <c r="D195" s="37"/>
    </row>
    <row r="196" spans="1:4">
      <c r="A196" s="37"/>
      <c r="B196" s="37"/>
      <c r="C196" s="37"/>
      <c r="D196" s="37"/>
    </row>
    <row r="197" spans="1:4">
      <c r="A197" s="37"/>
      <c r="B197" s="37"/>
      <c r="C197" s="37"/>
      <c r="D197" s="37"/>
    </row>
    <row r="198" spans="1:4">
      <c r="A198" s="37"/>
      <c r="B198" s="37"/>
      <c r="C198" s="37"/>
      <c r="D198" s="37"/>
    </row>
    <row r="199" spans="1:4">
      <c r="A199" s="37"/>
      <c r="B199" s="37"/>
      <c r="C199" s="37"/>
      <c r="D199" s="37"/>
    </row>
    <row r="200" spans="1:4">
      <c r="A200" s="37"/>
      <c r="B200" s="37"/>
      <c r="C200" s="37"/>
      <c r="D200" s="37"/>
    </row>
    <row r="201" spans="1:4">
      <c r="A201" s="37"/>
      <c r="B201" s="37"/>
      <c r="C201" s="37"/>
      <c r="D201" s="37"/>
    </row>
    <row r="202" spans="1:4">
      <c r="A202" s="37"/>
      <c r="B202" s="37"/>
      <c r="C202" s="37"/>
      <c r="D202" s="37"/>
    </row>
    <row r="203" spans="1:4">
      <c r="A203" s="37"/>
      <c r="B203" s="37"/>
      <c r="C203" s="37"/>
      <c r="D203" s="37"/>
    </row>
    <row r="204" spans="1:4">
      <c r="A204" s="37"/>
      <c r="B204" s="37"/>
      <c r="C204" s="37"/>
      <c r="D204" s="37"/>
    </row>
    <row r="205" spans="1:4">
      <c r="A205" s="37"/>
      <c r="B205" s="37"/>
      <c r="C205" s="37"/>
      <c r="D205" s="37"/>
    </row>
    <row r="206" spans="1:4">
      <c r="A206" s="37"/>
      <c r="B206" s="37"/>
      <c r="C206" s="37"/>
      <c r="D206" s="37"/>
    </row>
    <row r="207" spans="1:4">
      <c r="A207" s="37"/>
      <c r="B207" s="37"/>
      <c r="C207" s="37"/>
      <c r="D207" s="37"/>
    </row>
    <row r="208" spans="1:4">
      <c r="A208" s="37"/>
      <c r="B208" s="37"/>
      <c r="C208" s="37"/>
      <c r="D208" s="37"/>
    </row>
    <row r="209" spans="1:4">
      <c r="A209" s="37"/>
      <c r="B209" s="37"/>
      <c r="C209" s="37"/>
      <c r="D209" s="37"/>
    </row>
    <row r="210" spans="1:4">
      <c r="A210" s="37"/>
      <c r="B210" s="37"/>
      <c r="C210" s="37"/>
      <c r="D210" s="37"/>
    </row>
    <row r="211" spans="1:4">
      <c r="A211" s="37"/>
      <c r="B211" s="37"/>
      <c r="C211" s="37"/>
      <c r="D211" s="37"/>
    </row>
    <row r="212" spans="1:4">
      <c r="A212" s="37"/>
      <c r="B212" s="37"/>
      <c r="C212" s="37"/>
      <c r="D212" s="37"/>
    </row>
    <row r="213" spans="1:4">
      <c r="A213" s="37"/>
      <c r="B213" s="37"/>
      <c r="C213" s="37"/>
      <c r="D213" s="37"/>
    </row>
    <row r="214" spans="1:4">
      <c r="A214" s="37"/>
      <c r="B214" s="37"/>
      <c r="C214" s="37"/>
      <c r="D214" s="37"/>
    </row>
    <row r="215" spans="1:4">
      <c r="A215" s="37"/>
      <c r="B215" s="37"/>
      <c r="C215" s="37"/>
      <c r="D215" s="37"/>
    </row>
    <row r="216" spans="1:4">
      <c r="A216" s="37"/>
      <c r="B216" s="37"/>
      <c r="C216" s="37"/>
      <c r="D216" s="37"/>
    </row>
    <row r="217" spans="1:4">
      <c r="A217" s="37"/>
      <c r="B217" s="37"/>
      <c r="C217" s="37"/>
      <c r="D217" s="37"/>
    </row>
    <row r="218" spans="1:4">
      <c r="A218" s="37"/>
      <c r="B218" s="37"/>
      <c r="C218" s="37"/>
      <c r="D218" s="37"/>
    </row>
    <row r="219" spans="1:4">
      <c r="A219" s="37"/>
      <c r="B219" s="37"/>
      <c r="C219" s="37"/>
      <c r="D219" s="37"/>
    </row>
    <row r="220" spans="1:4">
      <c r="A220" s="37"/>
      <c r="B220" s="37"/>
      <c r="C220" s="37"/>
      <c r="D220" s="37"/>
    </row>
    <row r="221" spans="1:4">
      <c r="A221" s="37"/>
      <c r="B221" s="37"/>
      <c r="C221" s="37"/>
      <c r="D221" s="37"/>
    </row>
    <row r="222" spans="1:4">
      <c r="A222" s="37"/>
      <c r="B222" s="37"/>
      <c r="C222" s="37"/>
      <c r="D222" s="37"/>
    </row>
    <row r="223" spans="1:4">
      <c r="A223" s="37"/>
      <c r="B223" s="37"/>
      <c r="C223" s="37"/>
      <c r="D223" s="37"/>
    </row>
    <row r="224" spans="1:4">
      <c r="A224" s="37"/>
      <c r="B224" s="37"/>
      <c r="C224" s="37"/>
      <c r="D224" s="37"/>
    </row>
    <row r="225" spans="1:4">
      <c r="A225" s="37"/>
      <c r="B225" s="37"/>
      <c r="C225" s="37"/>
      <c r="D225" s="37"/>
    </row>
    <row r="226" spans="1:4">
      <c r="A226" s="37"/>
      <c r="B226" s="37"/>
      <c r="C226" s="37"/>
      <c r="D226" s="37"/>
    </row>
    <row r="227" spans="1:4">
      <c r="A227" s="37"/>
      <c r="B227" s="37"/>
      <c r="C227" s="37"/>
      <c r="D227" s="37"/>
    </row>
    <row r="228" spans="1:4">
      <c r="A228" s="37"/>
      <c r="B228" s="37"/>
      <c r="C228" s="37"/>
      <c r="D228" s="37"/>
    </row>
    <row r="229" spans="1:4">
      <c r="A229" s="37"/>
      <c r="B229" s="37"/>
      <c r="C229" s="37"/>
      <c r="D229" s="37"/>
    </row>
    <row r="230" spans="1:4">
      <c r="A230" s="37"/>
      <c r="B230" s="37"/>
      <c r="C230" s="37"/>
      <c r="D230" s="37"/>
    </row>
    <row r="231" spans="1:4">
      <c r="A231" s="37"/>
      <c r="B231" s="37"/>
      <c r="C231" s="37"/>
      <c r="D231" s="37"/>
    </row>
    <row r="232" spans="1:4">
      <c r="A232" s="37"/>
      <c r="B232" s="37"/>
      <c r="C232" s="37"/>
      <c r="D232" s="37"/>
    </row>
    <row r="233" spans="1:4">
      <c r="A233" s="37"/>
      <c r="B233" s="37"/>
      <c r="C233" s="37"/>
      <c r="D233" s="37"/>
    </row>
    <row r="234" spans="1:4">
      <c r="A234" s="37"/>
      <c r="B234" s="37"/>
      <c r="C234" s="37"/>
      <c r="D234" s="37"/>
    </row>
  </sheetData>
  <phoneticPr fontId="5" type="noConversion"/>
  <conditionalFormatting sqref="E15:T15 E1:T1">
    <cfRule type="expression" dxfId="11" priority="1" stopIfTrue="1">
      <formula>ISBLANK(#REF!)</formula>
    </cfRule>
  </conditionalFormatting>
  <conditionalFormatting sqref="E7:R7">
    <cfRule type="cellIs" dxfId="10" priority="2" stopIfTrue="1" operator="equal">
      <formula>0</formula>
    </cfRule>
  </conditionalFormatting>
  <pageMargins left="0.75" right="0.75" top="1" bottom="1" header="0.5" footer="0.5"/>
  <pageSetup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T230"/>
  <sheetViews>
    <sheetView workbookViewId="0"/>
  </sheetViews>
  <sheetFormatPr defaultColWidth="8" defaultRowHeight="11.25"/>
  <cols>
    <col min="1" max="1" width="3" style="13" customWidth="1"/>
    <col min="2" max="2" width="5.42578125" style="13" customWidth="1"/>
    <col min="3" max="3" width="8.42578125" style="13" customWidth="1"/>
    <col min="4" max="4" width="6.85546875" style="13" customWidth="1"/>
    <col min="5" max="5" width="8.28515625" style="18" customWidth="1"/>
    <col min="6" max="11" width="8" style="18" customWidth="1"/>
    <col min="12" max="12" width="7.85546875" style="18" customWidth="1"/>
    <col min="13" max="18" width="8" style="18" customWidth="1"/>
    <col min="19" max="19" width="6" style="13" bestFit="1" customWidth="1"/>
    <col min="20" max="20" width="6.85546875" style="13" bestFit="1" customWidth="1"/>
    <col min="21" max="16384" width="8" style="13"/>
  </cols>
  <sheetData>
    <row r="1" spans="1:20" ht="27" customHeight="1">
      <c r="A1" s="42" t="s">
        <v>55</v>
      </c>
      <c r="B1" s="11"/>
      <c r="C1" s="11"/>
      <c r="D1" s="11"/>
      <c r="E1" s="12"/>
      <c r="F1" s="12"/>
      <c r="G1" s="12"/>
      <c r="H1" s="12"/>
      <c r="I1" s="12"/>
      <c r="J1" s="12"/>
      <c r="K1" s="12"/>
      <c r="L1" s="12"/>
      <c r="M1" s="12"/>
      <c r="N1" s="12"/>
      <c r="O1" s="12"/>
      <c r="P1" s="12"/>
      <c r="Q1" s="12"/>
      <c r="R1" s="12"/>
      <c r="S1" s="12"/>
      <c r="T1" s="12"/>
    </row>
    <row r="2" spans="1:20">
      <c r="A2" s="14"/>
      <c r="B2" s="14"/>
      <c r="C2" s="14"/>
      <c r="D2" s="14"/>
      <c r="E2" s="15"/>
      <c r="F2" s="15"/>
      <c r="G2" s="15"/>
      <c r="H2" s="15"/>
      <c r="I2" s="15"/>
      <c r="J2" s="15"/>
      <c r="K2" s="15"/>
      <c r="L2" s="15"/>
      <c r="M2" s="15"/>
      <c r="N2" s="15"/>
      <c r="O2" s="15"/>
      <c r="P2" s="15"/>
      <c r="Q2" s="15"/>
      <c r="R2" s="15"/>
    </row>
    <row r="3" spans="1:20">
      <c r="A3" s="14" t="s">
        <v>56</v>
      </c>
      <c r="B3" s="14"/>
      <c r="C3" s="14"/>
      <c r="D3" s="14"/>
      <c r="E3" s="15"/>
      <c r="F3" s="15"/>
      <c r="G3" s="15"/>
      <c r="H3" s="15"/>
      <c r="I3" s="15"/>
      <c r="J3" s="15"/>
      <c r="K3" s="15"/>
      <c r="L3" s="15"/>
      <c r="M3" s="15"/>
      <c r="N3" s="15"/>
      <c r="O3" s="15"/>
      <c r="P3" s="15"/>
      <c r="Q3" s="15"/>
      <c r="R3" s="15"/>
    </row>
    <row r="4" spans="1:20">
      <c r="A4" s="14"/>
      <c r="B4" s="43" t="s">
        <v>44</v>
      </c>
      <c r="C4" s="62">
        <v>0.03</v>
      </c>
      <c r="D4" s="33">
        <v>0</v>
      </c>
      <c r="E4" s="15"/>
      <c r="F4" s="15"/>
      <c r="G4" s="15"/>
      <c r="H4" s="15"/>
      <c r="I4" s="15"/>
      <c r="J4" s="15"/>
      <c r="K4" s="15"/>
      <c r="L4" s="15"/>
      <c r="M4" s="15"/>
      <c r="N4" s="15"/>
      <c r="O4" s="15"/>
      <c r="P4" s="15"/>
      <c r="Q4" s="15"/>
      <c r="R4" s="15"/>
    </row>
    <row r="5" spans="1:20">
      <c r="A5" s="14"/>
      <c r="B5" s="14" t="s">
        <v>57</v>
      </c>
      <c r="C5" s="62">
        <v>7.0000000000000007E-2</v>
      </c>
      <c r="D5" s="13" t="s">
        <v>58</v>
      </c>
      <c r="E5" s="63">
        <f>(C5-C4)/(B8-C4)</f>
        <v>0.89892365623808623</v>
      </c>
      <c r="F5" s="64" t="s">
        <v>59</v>
      </c>
      <c r="G5" s="15"/>
      <c r="H5" s="65">
        <f>1-E5</f>
        <v>0.10107634376191377</v>
      </c>
      <c r="I5" s="64" t="s">
        <v>60</v>
      </c>
      <c r="J5" s="15"/>
      <c r="K5" s="15"/>
      <c r="L5" s="66">
        <f>(C5-C4)/(B8-C4)*C8</f>
        <v>6.7297702987090743E-2</v>
      </c>
      <c r="M5" s="15"/>
      <c r="N5" s="15"/>
      <c r="O5" s="15"/>
      <c r="P5" s="15"/>
      <c r="Q5" s="15"/>
      <c r="R5" s="15"/>
    </row>
    <row r="6" spans="1:20">
      <c r="A6" s="14"/>
      <c r="D6" s="14"/>
      <c r="E6" s="15"/>
      <c r="F6" s="15"/>
      <c r="G6" s="15"/>
      <c r="H6" s="15"/>
      <c r="I6" s="15"/>
      <c r="J6" s="15"/>
      <c r="K6" s="15"/>
      <c r="L6" s="15"/>
      <c r="M6" s="15"/>
      <c r="N6" s="15"/>
      <c r="O6" s="15"/>
      <c r="P6" s="15"/>
      <c r="Q6" s="15"/>
      <c r="R6" s="15"/>
    </row>
    <row r="7" spans="1:20" ht="22.5" customHeight="1">
      <c r="A7" s="28"/>
      <c r="B7" s="46" t="s">
        <v>61</v>
      </c>
      <c r="C7" s="46" t="s">
        <v>41</v>
      </c>
      <c r="D7" s="46" t="s">
        <v>45</v>
      </c>
      <c r="E7" s="21" t="str">
        <f>'DATA &amp; STATS'!B27</f>
        <v>Stocks</v>
      </c>
      <c r="F7" s="21" t="str">
        <f>'DATA &amp; STATS'!C27</f>
        <v>Bonds</v>
      </c>
      <c r="G7" s="21" t="str">
        <f>'DATA &amp; STATS'!D27</f>
        <v>Real Estate</v>
      </c>
      <c r="H7" s="21">
        <f>'DATA &amp; STATS'!E27</f>
        <v>4</v>
      </c>
      <c r="I7" s="21">
        <f>'DATA &amp; STATS'!F27</f>
        <v>5</v>
      </c>
      <c r="J7" s="21">
        <f>'DATA &amp; STATS'!G27</f>
        <v>6</v>
      </c>
      <c r="K7" s="21">
        <f>'DATA &amp; STATS'!H27</f>
        <v>7</v>
      </c>
      <c r="L7" s="21">
        <f>'DATA &amp; STATS'!I27</f>
        <v>8</v>
      </c>
      <c r="M7" s="21">
        <f>'DATA &amp; STATS'!J27</f>
        <v>9</v>
      </c>
      <c r="N7" s="21">
        <f>'DATA &amp; STATS'!K27</f>
        <v>10</v>
      </c>
      <c r="O7" s="21">
        <f>'DATA &amp; STATS'!L27</f>
        <v>11</v>
      </c>
      <c r="P7" s="21">
        <f>'DATA &amp; STATS'!M27</f>
        <v>12</v>
      </c>
      <c r="Q7" s="21">
        <f>'DATA &amp; STATS'!N27</f>
        <v>13</v>
      </c>
      <c r="R7" s="21">
        <f>'DATA &amp; STATS'!O27</f>
        <v>14</v>
      </c>
    </row>
    <row r="8" spans="1:20">
      <c r="A8" s="37"/>
      <c r="B8" s="67">
        <f>SUMPRODUCT(E8:R8,$E$13:$R$13)</f>
        <v>7.449766086632581E-2</v>
      </c>
      <c r="C8" s="48">
        <f>E33</f>
        <v>7.486475911505712E-2</v>
      </c>
      <c r="D8" s="49">
        <f>(B8-$C$4)/C8</f>
        <v>0.59437392696260283</v>
      </c>
      <c r="E8" s="29">
        <v>0.27319409905192832</v>
      </c>
      <c r="F8" s="29">
        <v>0.36981505401652948</v>
      </c>
      <c r="G8" s="29">
        <v>0.35699083612306881</v>
      </c>
      <c r="H8" s="29">
        <v>0</v>
      </c>
      <c r="I8" s="29">
        <v>0</v>
      </c>
      <c r="J8" s="29">
        <v>0</v>
      </c>
      <c r="K8" s="29">
        <v>0</v>
      </c>
      <c r="L8" s="29">
        <v>1.8014122693532642E-9</v>
      </c>
      <c r="M8" s="29">
        <v>1.8014122693532642E-9</v>
      </c>
      <c r="N8" s="29">
        <v>1.8014122693532642E-9</v>
      </c>
      <c r="O8" s="29">
        <v>1.8014122693532642E-9</v>
      </c>
      <c r="P8" s="29">
        <v>1.8014122693532642E-9</v>
      </c>
      <c r="Q8" s="29">
        <v>1.8014122693532642E-9</v>
      </c>
      <c r="R8" s="29">
        <v>0</v>
      </c>
      <c r="S8" s="50"/>
    </row>
    <row r="9" spans="1:20">
      <c r="A9" s="37"/>
      <c r="D9" s="13" t="s">
        <v>62</v>
      </c>
      <c r="E9" s="68">
        <f>(E13-$C4)/Corrections!B34</f>
        <v>0.46666666666666673</v>
      </c>
      <c r="F9" s="68">
        <f>(F13-$C4)/Corrections!C34</f>
        <v>0.375</v>
      </c>
      <c r="G9" s="68">
        <f>(G13-$C4)/Corrections!D34</f>
        <v>0.40000000000000008</v>
      </c>
      <c r="H9" s="13"/>
      <c r="I9" s="13"/>
      <c r="J9" s="13"/>
      <c r="K9" s="13"/>
      <c r="L9" s="13"/>
      <c r="M9" s="13"/>
      <c r="N9" s="13"/>
      <c r="O9" s="13"/>
      <c r="P9" s="13"/>
      <c r="Q9" s="13"/>
      <c r="R9" s="13"/>
    </row>
    <row r="10" spans="1:20" s="74" customFormat="1">
      <c r="A10" s="70"/>
      <c r="B10" s="70"/>
      <c r="C10" s="70"/>
      <c r="D10" s="71" t="s">
        <v>63</v>
      </c>
      <c r="E10" s="72">
        <f>$E5*E8</f>
        <v>0.2455806383824293</v>
      </c>
      <c r="F10" s="72">
        <f>$E5*F8</f>
        <v>0.33243550048842402</v>
      </c>
      <c r="G10" s="72">
        <f>$E5*G8</f>
        <v>0.32090750765124049</v>
      </c>
      <c r="H10" s="73"/>
      <c r="I10" s="73"/>
      <c r="J10" s="73"/>
      <c r="K10" s="73"/>
      <c r="L10" s="73"/>
      <c r="M10" s="73"/>
      <c r="N10" s="73"/>
      <c r="O10" s="73"/>
      <c r="P10" s="73"/>
      <c r="Q10" s="73"/>
      <c r="R10" s="73"/>
    </row>
    <row r="11" spans="1:20" ht="15.75">
      <c r="A11" s="11" t="s">
        <v>46</v>
      </c>
      <c r="B11" s="11"/>
      <c r="C11" s="11"/>
      <c r="D11" s="11"/>
      <c r="E11" s="12"/>
      <c r="F11" s="12"/>
      <c r="G11" s="12"/>
      <c r="H11" s="12"/>
      <c r="I11" s="12"/>
      <c r="J11" s="12"/>
      <c r="K11" s="12"/>
      <c r="L11" s="12"/>
      <c r="M11" s="12"/>
      <c r="N11" s="12"/>
      <c r="O11" s="12"/>
      <c r="P11" s="12"/>
      <c r="Q11" s="12"/>
      <c r="R11" s="12"/>
      <c r="S11" s="12"/>
      <c r="T11" s="12"/>
    </row>
    <row r="12" spans="1:20">
      <c r="A12" s="37"/>
      <c r="B12" s="37"/>
      <c r="C12" s="37"/>
      <c r="D12" s="37"/>
    </row>
    <row r="13" spans="1:20">
      <c r="A13" s="37"/>
      <c r="B13" s="37"/>
      <c r="C13" s="37"/>
      <c r="D13" s="53" t="s">
        <v>47</v>
      </c>
      <c r="E13" s="54">
        <f>Corrections!B31</f>
        <v>0.1</v>
      </c>
      <c r="F13" s="54">
        <f>Corrections!C31</f>
        <v>0.06</v>
      </c>
      <c r="G13" s="54">
        <f>Corrections!D31</f>
        <v>7.0000000000000007E-2</v>
      </c>
      <c r="H13" s="54">
        <f>Corrections!E31</f>
        <v>-1</v>
      </c>
      <c r="I13" s="54">
        <f>Corrections!F31</f>
        <v>-1</v>
      </c>
      <c r="J13" s="54">
        <f>Corrections!G31</f>
        <v>-1</v>
      </c>
      <c r="K13" s="54">
        <f>Corrections!H31</f>
        <v>-1</v>
      </c>
      <c r="L13" s="54">
        <f>Corrections!I31</f>
        <v>-1</v>
      </c>
      <c r="M13" s="54">
        <f>Corrections!J31</f>
        <v>-1</v>
      </c>
      <c r="N13" s="54">
        <f>Corrections!K31</f>
        <v>-1</v>
      </c>
      <c r="O13" s="54">
        <f>Corrections!L31</f>
        <v>-1</v>
      </c>
      <c r="P13" s="54">
        <f>Corrections!M31</f>
        <v>-1</v>
      </c>
      <c r="Q13" s="54">
        <f>Corrections!N31</f>
        <v>-1</v>
      </c>
      <c r="R13" s="54">
        <f>Corrections!O31</f>
        <v>-1</v>
      </c>
    </row>
    <row r="14" spans="1:20" ht="22.5">
      <c r="B14" s="37"/>
      <c r="C14" s="39" t="s">
        <v>48</v>
      </c>
      <c r="E14" s="37"/>
      <c r="F14" s="37"/>
      <c r="G14" s="37"/>
      <c r="H14" s="37"/>
      <c r="I14" s="37"/>
      <c r="J14" s="37"/>
      <c r="K14" s="37"/>
      <c r="L14" s="37"/>
      <c r="M14" s="37"/>
      <c r="N14" s="37"/>
      <c r="O14" s="37"/>
      <c r="P14" s="37"/>
      <c r="Q14" s="37"/>
      <c r="R14" s="37"/>
      <c r="S14" s="55" t="s">
        <v>49</v>
      </c>
      <c r="T14" s="55" t="s">
        <v>50</v>
      </c>
    </row>
    <row r="15" spans="1:20">
      <c r="A15" s="37"/>
      <c r="B15" s="37"/>
      <c r="C15" s="37"/>
      <c r="D15" s="53" t="s">
        <v>51</v>
      </c>
      <c r="E15" s="56">
        <f>E8</f>
        <v>0.27319409905192832</v>
      </c>
      <c r="F15" s="56">
        <f t="shared" ref="F15:R15" si="0">F8</f>
        <v>0.36981505401652948</v>
      </c>
      <c r="G15" s="56">
        <f t="shared" si="0"/>
        <v>0.35699083612306881</v>
      </c>
      <c r="H15" s="56">
        <f t="shared" si="0"/>
        <v>0</v>
      </c>
      <c r="I15" s="56">
        <f t="shared" si="0"/>
        <v>0</v>
      </c>
      <c r="J15" s="56">
        <f t="shared" si="0"/>
        <v>0</v>
      </c>
      <c r="K15" s="56">
        <f t="shared" si="0"/>
        <v>0</v>
      </c>
      <c r="L15" s="56">
        <f t="shared" si="0"/>
        <v>1.8014122693532642E-9</v>
      </c>
      <c r="M15" s="56">
        <f t="shared" si="0"/>
        <v>1.8014122693532642E-9</v>
      </c>
      <c r="N15" s="56">
        <f t="shared" si="0"/>
        <v>1.8014122693532642E-9</v>
      </c>
      <c r="O15" s="56">
        <f t="shared" si="0"/>
        <v>1.8014122693532642E-9</v>
      </c>
      <c r="P15" s="56">
        <f t="shared" si="0"/>
        <v>1.8014122693532642E-9</v>
      </c>
      <c r="Q15" s="56">
        <f t="shared" si="0"/>
        <v>1.8014122693532642E-9</v>
      </c>
      <c r="R15" s="56">
        <f t="shared" si="0"/>
        <v>0</v>
      </c>
      <c r="S15" s="57">
        <f>SUM(E15:R15)</f>
        <v>1.0000000000000002</v>
      </c>
      <c r="T15" s="58">
        <f>SUMPRODUCT($E$13:$R$13,E15:R15)</f>
        <v>7.449766086632581E-2</v>
      </c>
    </row>
    <row r="16" spans="1:20">
      <c r="A16" s="37"/>
      <c r="B16" s="37"/>
      <c r="C16" s="37"/>
      <c r="D16" s="59">
        <f t="array" ref="D16:D29">TRANSPOSE(E15:R15)</f>
        <v>0.27319409905192832</v>
      </c>
      <c r="E16" s="37">
        <f>Corrections!B54*E$15*$D16</f>
        <v>1.6792878545278834E-3</v>
      </c>
      <c r="F16" s="37">
        <f>Corrections!C54*F$15*$D16</f>
        <v>3.6371264579238948E-4</v>
      </c>
      <c r="G16" s="37">
        <f>Corrections!D54*G$15*$D16</f>
        <v>3.6572921191663639E-4</v>
      </c>
      <c r="H16" s="37">
        <f>Corrections!E54*H$15*$D16</f>
        <v>0</v>
      </c>
      <c r="I16" s="37">
        <f>Corrections!F54*I$15*$D16</f>
        <v>0</v>
      </c>
      <c r="J16" s="37">
        <f>Corrections!G54*J$15*$D16</f>
        <v>0</v>
      </c>
      <c r="K16" s="37">
        <f>Corrections!H54*K$15*$D16</f>
        <v>0</v>
      </c>
      <c r="L16" s="37">
        <f>Corrections!I54*L$15*$D16</f>
        <v>7.3820280292058181E-11</v>
      </c>
      <c r="M16" s="37">
        <f>Corrections!J54*M$15*$D16</f>
        <v>7.3820280292058181E-11</v>
      </c>
      <c r="N16" s="37">
        <f>Corrections!K54*N$15*$D16</f>
        <v>7.3820280292058181E-11</v>
      </c>
      <c r="O16" s="37">
        <f>Corrections!L54*O$15*$D16</f>
        <v>7.3820280292058181E-11</v>
      </c>
      <c r="P16" s="37">
        <f>Corrections!M54*P$15*$D16</f>
        <v>7.3820280292058181E-11</v>
      </c>
      <c r="Q16" s="37">
        <f>Corrections!N54*Q$15*$D16</f>
        <v>7.3820280292058181E-11</v>
      </c>
      <c r="R16" s="37">
        <f>Corrections!O54*R$15*$D16</f>
        <v>0</v>
      </c>
    </row>
    <row r="17" spans="1:18">
      <c r="A17" s="37"/>
      <c r="B17" s="37"/>
      <c r="C17" s="37"/>
      <c r="D17" s="59">
        <v>0.36981505401652948</v>
      </c>
      <c r="E17" s="37">
        <f>Corrections!B55*E$15*$D17</f>
        <v>3.6371264579238948E-4</v>
      </c>
      <c r="F17" s="37">
        <f>Corrections!C55*F$15*$D17</f>
        <v>8.7528431473439126E-4</v>
      </c>
      <c r="G17" s="37">
        <f>Corrections!D55*G$15*$D17</f>
        <v>1.5842470241311045E-4</v>
      </c>
      <c r="H17" s="37">
        <f>Corrections!E55*H$15*$D17</f>
        <v>0</v>
      </c>
      <c r="I17" s="37">
        <f>Corrections!F55*I$15*$D17</f>
        <v>0</v>
      </c>
      <c r="J17" s="37">
        <f>Corrections!G55*J$15*$D17</f>
        <v>0</v>
      </c>
      <c r="K17" s="37">
        <f>Corrections!H55*K$15*$D17</f>
        <v>0</v>
      </c>
      <c r="L17" s="37">
        <f>Corrections!I55*L$15*$D17</f>
        <v>5.3295150055753309E-11</v>
      </c>
      <c r="M17" s="37">
        <f>Corrections!J55*M$15*$D17</f>
        <v>5.3295150055753309E-11</v>
      </c>
      <c r="N17" s="37">
        <f>Corrections!K55*N$15*$D17</f>
        <v>5.3295150055753309E-11</v>
      </c>
      <c r="O17" s="37">
        <f>Corrections!L55*O$15*$D17</f>
        <v>5.3295150055753309E-11</v>
      </c>
      <c r="P17" s="37">
        <f>Corrections!M55*P$15*$D17</f>
        <v>5.3295150055753309E-11</v>
      </c>
      <c r="Q17" s="37">
        <f>Corrections!N55*Q$15*$D17</f>
        <v>5.3295150055753309E-11</v>
      </c>
      <c r="R17" s="37">
        <f>Corrections!O55*R$15*$D17</f>
        <v>0</v>
      </c>
    </row>
    <row r="18" spans="1:18">
      <c r="A18" s="37"/>
      <c r="B18" s="37"/>
      <c r="C18" s="37"/>
      <c r="D18" s="59">
        <v>0.35699083612306881</v>
      </c>
      <c r="E18" s="37">
        <f>Corrections!B56*E$15*$D18</f>
        <v>3.6572921191663639E-4</v>
      </c>
      <c r="F18" s="37">
        <f>Corrections!C56*F$15*$D18</f>
        <v>1.5842470241311045E-4</v>
      </c>
      <c r="G18" s="37">
        <f>Corrections!D56*G$15*$D18</f>
        <v>1.2744245707584779E-3</v>
      </c>
      <c r="H18" s="37">
        <f>Corrections!E56*H$15*$D18</f>
        <v>0</v>
      </c>
      <c r="I18" s="37">
        <f>Corrections!F56*I$15*$D18</f>
        <v>0</v>
      </c>
      <c r="J18" s="37">
        <f>Corrections!G56*J$15*$D18</f>
        <v>0</v>
      </c>
      <c r="K18" s="37">
        <f>Corrections!H56*K$15*$D18</f>
        <v>0</v>
      </c>
      <c r="L18" s="37">
        <f>Corrections!I56*L$15*$D18</f>
        <v>6.4308767223877662E-11</v>
      </c>
      <c r="M18" s="37">
        <f>Corrections!J56*M$15*$D18</f>
        <v>6.4308767223877662E-11</v>
      </c>
      <c r="N18" s="37">
        <f>Corrections!K56*N$15*$D18</f>
        <v>6.4308767223877662E-11</v>
      </c>
      <c r="O18" s="37">
        <f>Corrections!L56*O$15*$D18</f>
        <v>6.4308767223877662E-11</v>
      </c>
      <c r="P18" s="37">
        <f>Corrections!M56*P$15*$D18</f>
        <v>6.4308767223877662E-11</v>
      </c>
      <c r="Q18" s="37">
        <f>Corrections!N56*Q$15*$D18</f>
        <v>6.4308767223877662E-11</v>
      </c>
      <c r="R18" s="37">
        <f>Corrections!O56*R$15*$D18</f>
        <v>0</v>
      </c>
    </row>
    <row r="19" spans="1:18">
      <c r="A19" s="37"/>
      <c r="B19" s="37"/>
      <c r="C19" s="37"/>
      <c r="D19" s="59">
        <v>0</v>
      </c>
      <c r="E19" s="37">
        <f>Corrections!B57*E$15*$D19</f>
        <v>0</v>
      </c>
      <c r="F19" s="37">
        <f>Corrections!C57*F$15*$D19</f>
        <v>0</v>
      </c>
      <c r="G19" s="37">
        <f>Corrections!D57*G$15*$D19</f>
        <v>0</v>
      </c>
      <c r="H19" s="37">
        <f>Corrections!E57*H$15*$D19</f>
        <v>0</v>
      </c>
      <c r="I19" s="37">
        <f>Corrections!F57*I$15*$D19</f>
        <v>0</v>
      </c>
      <c r="J19" s="37">
        <f>Corrections!G57*J$15*$D19</f>
        <v>0</v>
      </c>
      <c r="K19" s="37">
        <f>Corrections!H57*K$15*$D19</f>
        <v>0</v>
      </c>
      <c r="L19" s="37">
        <f>Corrections!I57*L$15*$D19</f>
        <v>0</v>
      </c>
      <c r="M19" s="37">
        <f>Corrections!J57*M$15*$D19</f>
        <v>0</v>
      </c>
      <c r="N19" s="37">
        <f>Corrections!K57*N$15*$D19</f>
        <v>0</v>
      </c>
      <c r="O19" s="37">
        <f>Corrections!L57*O$15*$D19</f>
        <v>0</v>
      </c>
      <c r="P19" s="37">
        <f>Corrections!M57*P$15*$D19</f>
        <v>0</v>
      </c>
      <c r="Q19" s="37">
        <f>Corrections!N57*Q$15*$D19</f>
        <v>0</v>
      </c>
      <c r="R19" s="37">
        <f>Corrections!O57*R$15*$D19</f>
        <v>0</v>
      </c>
    </row>
    <row r="20" spans="1:18">
      <c r="A20" s="37"/>
      <c r="B20" s="37"/>
      <c r="C20" s="37"/>
      <c r="D20" s="59">
        <v>0</v>
      </c>
      <c r="E20" s="37">
        <f>Corrections!B58*E$15*$D20</f>
        <v>0</v>
      </c>
      <c r="F20" s="37">
        <f>Corrections!C58*F$15*$D20</f>
        <v>0</v>
      </c>
      <c r="G20" s="37">
        <f>Corrections!D58*G$15*$D20</f>
        <v>0</v>
      </c>
      <c r="H20" s="37">
        <f>Corrections!E58*H$15*$D20</f>
        <v>0</v>
      </c>
      <c r="I20" s="37">
        <f>Corrections!F58*I$15*$D20</f>
        <v>0</v>
      </c>
      <c r="J20" s="37">
        <f>Corrections!G58*J$15*$D20</f>
        <v>0</v>
      </c>
      <c r="K20" s="37">
        <f>Corrections!H58*K$15*$D20</f>
        <v>0</v>
      </c>
      <c r="L20" s="37">
        <f>Corrections!I58*L$15*$D20</f>
        <v>0</v>
      </c>
      <c r="M20" s="37">
        <f>Corrections!J58*M$15*$D20</f>
        <v>0</v>
      </c>
      <c r="N20" s="37">
        <f>Corrections!K58*N$15*$D20</f>
        <v>0</v>
      </c>
      <c r="O20" s="37">
        <f>Corrections!L58*O$15*$D20</f>
        <v>0</v>
      </c>
      <c r="P20" s="37">
        <f>Corrections!M58*P$15*$D20</f>
        <v>0</v>
      </c>
      <c r="Q20" s="37">
        <f>Corrections!N58*Q$15*$D20</f>
        <v>0</v>
      </c>
      <c r="R20" s="37">
        <f>Corrections!O58*R$15*$D20</f>
        <v>0</v>
      </c>
    </row>
    <row r="21" spans="1:18">
      <c r="A21" s="37"/>
      <c r="B21" s="37"/>
      <c r="C21" s="37"/>
      <c r="D21" s="59">
        <v>0</v>
      </c>
      <c r="E21" s="37">
        <f>Corrections!B59*E$15*$D21</f>
        <v>0</v>
      </c>
      <c r="F21" s="37">
        <f>Corrections!C59*F$15*$D21</f>
        <v>0</v>
      </c>
      <c r="G21" s="37">
        <f>Corrections!D59*G$15*$D21</f>
        <v>0</v>
      </c>
      <c r="H21" s="37">
        <f>Corrections!E59*H$15*$D21</f>
        <v>0</v>
      </c>
      <c r="I21" s="37">
        <f>Corrections!F59*I$15*$D21</f>
        <v>0</v>
      </c>
      <c r="J21" s="37">
        <f>Corrections!G59*J$15*$D21</f>
        <v>0</v>
      </c>
      <c r="K21" s="37">
        <f>Corrections!H59*K$15*$D21</f>
        <v>0</v>
      </c>
      <c r="L21" s="37">
        <f>Corrections!I59*L$15*$D21</f>
        <v>0</v>
      </c>
      <c r="M21" s="37">
        <f>Corrections!J59*M$15*$D21</f>
        <v>0</v>
      </c>
      <c r="N21" s="37">
        <f>Corrections!K59*N$15*$D21</f>
        <v>0</v>
      </c>
      <c r="O21" s="37">
        <f>Corrections!L59*O$15*$D21</f>
        <v>0</v>
      </c>
      <c r="P21" s="37">
        <f>Corrections!M59*P$15*$D21</f>
        <v>0</v>
      </c>
      <c r="Q21" s="37">
        <f>Corrections!N59*Q$15*$D21</f>
        <v>0</v>
      </c>
      <c r="R21" s="37">
        <f>Corrections!O59*R$15*$D21</f>
        <v>0</v>
      </c>
    </row>
    <row r="22" spans="1:18">
      <c r="A22" s="37"/>
      <c r="B22" s="37"/>
      <c r="C22" s="37"/>
      <c r="D22" s="59">
        <v>0</v>
      </c>
      <c r="E22" s="37">
        <f>Corrections!B60*E$15*$D22</f>
        <v>0</v>
      </c>
      <c r="F22" s="37">
        <f>Corrections!C60*F$15*$D22</f>
        <v>0</v>
      </c>
      <c r="G22" s="37">
        <f>Corrections!D60*G$15*$D22</f>
        <v>0</v>
      </c>
      <c r="H22" s="37">
        <f>Corrections!E60*H$15*$D22</f>
        <v>0</v>
      </c>
      <c r="I22" s="37">
        <f>Corrections!F60*I$15*$D22</f>
        <v>0</v>
      </c>
      <c r="J22" s="37">
        <f>Corrections!G60*J$15*$D22</f>
        <v>0</v>
      </c>
      <c r="K22" s="37">
        <f>Corrections!H60*K$15*$D22</f>
        <v>0</v>
      </c>
      <c r="L22" s="37">
        <f>Corrections!I60*L$15*$D22</f>
        <v>0</v>
      </c>
      <c r="M22" s="37">
        <f>Corrections!J60*M$15*$D22</f>
        <v>0</v>
      </c>
      <c r="N22" s="37">
        <f>Corrections!K60*N$15*$D22</f>
        <v>0</v>
      </c>
      <c r="O22" s="37">
        <f>Corrections!L60*O$15*$D22</f>
        <v>0</v>
      </c>
      <c r="P22" s="37">
        <f>Corrections!M60*P$15*$D22</f>
        <v>0</v>
      </c>
      <c r="Q22" s="37">
        <f>Corrections!N60*Q$15*$D22</f>
        <v>0</v>
      </c>
      <c r="R22" s="37">
        <f>Corrections!O60*R$15*$D22</f>
        <v>0</v>
      </c>
    </row>
    <row r="23" spans="1:18">
      <c r="A23" s="37"/>
      <c r="B23" s="37"/>
      <c r="C23" s="37"/>
      <c r="D23" s="59">
        <v>1.8014122693532642E-9</v>
      </c>
      <c r="E23" s="37">
        <f>Corrections!B61*E$15*$D23</f>
        <v>7.3820280292058194E-11</v>
      </c>
      <c r="F23" s="37">
        <f>Corrections!C61*F$15*$D23</f>
        <v>5.3295150055753309E-11</v>
      </c>
      <c r="G23" s="37">
        <f>Corrections!D61*G$15*$D23</f>
        <v>6.4308767223877675E-11</v>
      </c>
      <c r="H23" s="37">
        <f>Corrections!E61*H$15*$D23</f>
        <v>0</v>
      </c>
      <c r="I23" s="37">
        <f>Corrections!F61*I$15*$D23</f>
        <v>0</v>
      </c>
      <c r="J23" s="37">
        <f>Corrections!G61*J$15*$D23</f>
        <v>0</v>
      </c>
      <c r="K23" s="37">
        <f>Corrections!H61*K$15*$D23</f>
        <v>0</v>
      </c>
      <c r="L23" s="37">
        <f>Corrections!I61*L$15*$D23</f>
        <v>3.2450861641764771E-18</v>
      </c>
      <c r="M23" s="37">
        <f>Corrections!J61*M$15*$D23</f>
        <v>3.2450861641764771E-18</v>
      </c>
      <c r="N23" s="37">
        <f>Corrections!K61*N$15*$D23</f>
        <v>3.2450861641764771E-18</v>
      </c>
      <c r="O23" s="37">
        <f>Corrections!L61*O$15*$D23</f>
        <v>3.2450861641764771E-18</v>
      </c>
      <c r="P23" s="37">
        <f>Corrections!M61*P$15*$D23</f>
        <v>3.2450861641764771E-18</v>
      </c>
      <c r="Q23" s="37">
        <f>Corrections!N61*Q$15*$D23</f>
        <v>3.2450861641764771E-18</v>
      </c>
      <c r="R23" s="37">
        <f>Corrections!O61*R$15*$D23</f>
        <v>0</v>
      </c>
    </row>
    <row r="24" spans="1:18">
      <c r="A24" s="37"/>
      <c r="B24" s="37"/>
      <c r="C24" s="37"/>
      <c r="D24" s="59">
        <v>1.8014122693532642E-9</v>
      </c>
      <c r="E24" s="37">
        <f>Corrections!B62*E$15*$D24</f>
        <v>7.3820280292058194E-11</v>
      </c>
      <c r="F24" s="37">
        <f>Corrections!C62*F$15*$D24</f>
        <v>5.3295150055753309E-11</v>
      </c>
      <c r="G24" s="37">
        <f>Corrections!D62*G$15*$D24</f>
        <v>6.4308767223877675E-11</v>
      </c>
      <c r="H24" s="37">
        <f>Corrections!E62*H$15*$D24</f>
        <v>0</v>
      </c>
      <c r="I24" s="37">
        <f>Corrections!F62*I$15*$D24</f>
        <v>0</v>
      </c>
      <c r="J24" s="37">
        <f>Corrections!G62*J$15*$D24</f>
        <v>0</v>
      </c>
      <c r="K24" s="37">
        <f>Corrections!H62*K$15*$D24</f>
        <v>0</v>
      </c>
      <c r="L24" s="37">
        <f>Corrections!I62*L$15*$D24</f>
        <v>3.2450861641764771E-18</v>
      </c>
      <c r="M24" s="37">
        <f>Corrections!J62*M$15*$D24</f>
        <v>3.2450861641764771E-18</v>
      </c>
      <c r="N24" s="37">
        <f>Corrections!K62*N$15*$D24</f>
        <v>3.2450861641764771E-18</v>
      </c>
      <c r="O24" s="37">
        <f>Corrections!L62*O$15*$D24</f>
        <v>3.2450861641764771E-18</v>
      </c>
      <c r="P24" s="37">
        <f>Corrections!M62*P$15*$D24</f>
        <v>3.2450861641764771E-18</v>
      </c>
      <c r="Q24" s="37">
        <f>Corrections!N62*Q$15*$D24</f>
        <v>3.2450861641764771E-18</v>
      </c>
      <c r="R24" s="37">
        <f>Corrections!O62*R$15*$D24</f>
        <v>0</v>
      </c>
    </row>
    <row r="25" spans="1:18">
      <c r="A25" s="37"/>
      <c r="B25" s="37"/>
      <c r="C25" s="37"/>
      <c r="D25" s="59">
        <v>1.8014122693532642E-9</v>
      </c>
      <c r="E25" s="37">
        <f>Corrections!B63*E$15*$D25</f>
        <v>7.3820280292058194E-11</v>
      </c>
      <c r="F25" s="37">
        <f>Corrections!C63*F$15*$D25</f>
        <v>5.3295150055753309E-11</v>
      </c>
      <c r="G25" s="37">
        <f>Corrections!D63*G$15*$D25</f>
        <v>6.4308767223877675E-11</v>
      </c>
      <c r="H25" s="37">
        <f>Corrections!E63*H$15*$D25</f>
        <v>0</v>
      </c>
      <c r="I25" s="37">
        <f>Corrections!F63*I$15*$D25</f>
        <v>0</v>
      </c>
      <c r="J25" s="37">
        <f>Corrections!G63*J$15*$D25</f>
        <v>0</v>
      </c>
      <c r="K25" s="37">
        <f>Corrections!H63*K$15*$D25</f>
        <v>0</v>
      </c>
      <c r="L25" s="37">
        <f>Corrections!I63*L$15*$D25</f>
        <v>3.2450861641764771E-18</v>
      </c>
      <c r="M25" s="37">
        <f>Corrections!J63*M$15*$D25</f>
        <v>3.2450861641764771E-18</v>
      </c>
      <c r="N25" s="37">
        <f>Corrections!K63*N$15*$D25</f>
        <v>3.2450861641764771E-18</v>
      </c>
      <c r="O25" s="37">
        <f>Corrections!L63*O$15*$D25</f>
        <v>3.2450861641764771E-18</v>
      </c>
      <c r="P25" s="37">
        <f>Corrections!M63*P$15*$D25</f>
        <v>3.2450861641764771E-18</v>
      </c>
      <c r="Q25" s="37">
        <f>Corrections!N63*Q$15*$D25</f>
        <v>3.2450861641764771E-18</v>
      </c>
      <c r="R25" s="37">
        <f>Corrections!O63*R$15*$D25</f>
        <v>0</v>
      </c>
    </row>
    <row r="26" spans="1:18">
      <c r="A26" s="37"/>
      <c r="B26" s="37"/>
      <c r="C26" s="37"/>
      <c r="D26" s="59">
        <v>1.8014122693532642E-9</v>
      </c>
      <c r="E26" s="37">
        <f>Corrections!B64*E$15*$D26</f>
        <v>7.3820280292058194E-11</v>
      </c>
      <c r="F26" s="37">
        <f>Corrections!C64*F$15*$D26</f>
        <v>5.3295150055753309E-11</v>
      </c>
      <c r="G26" s="37">
        <f>Corrections!D64*G$15*$D26</f>
        <v>6.4308767223877675E-11</v>
      </c>
      <c r="H26" s="37">
        <f>Corrections!E64*H$15*$D26</f>
        <v>0</v>
      </c>
      <c r="I26" s="37">
        <f>Corrections!F64*I$15*$D26</f>
        <v>0</v>
      </c>
      <c r="J26" s="37">
        <f>Corrections!G64*J$15*$D26</f>
        <v>0</v>
      </c>
      <c r="K26" s="37">
        <f>Corrections!H64*K$15*$D26</f>
        <v>0</v>
      </c>
      <c r="L26" s="37">
        <f>Corrections!I64*L$15*$D26</f>
        <v>3.2450861641764771E-18</v>
      </c>
      <c r="M26" s="37">
        <f>Corrections!J64*M$15*$D26</f>
        <v>3.2450861641764771E-18</v>
      </c>
      <c r="N26" s="37">
        <f>Corrections!K64*N$15*$D26</f>
        <v>3.2450861641764771E-18</v>
      </c>
      <c r="O26" s="37">
        <f>Corrections!L64*O$15*$D26</f>
        <v>3.2450861641764771E-18</v>
      </c>
      <c r="P26" s="37">
        <f>Corrections!M64*P$15*$D26</f>
        <v>3.2450861641764771E-18</v>
      </c>
      <c r="Q26" s="37">
        <f>Corrections!N64*Q$15*$D26</f>
        <v>3.2450861641764771E-18</v>
      </c>
      <c r="R26" s="37">
        <f>Corrections!O64*R$15*$D26</f>
        <v>0</v>
      </c>
    </row>
    <row r="27" spans="1:18">
      <c r="A27" s="37"/>
      <c r="B27" s="37"/>
      <c r="C27" s="37"/>
      <c r="D27" s="59">
        <v>1.8014122693532642E-9</v>
      </c>
      <c r="E27" s="37">
        <f>Corrections!B65*E$15*$D27</f>
        <v>7.3820280292058194E-11</v>
      </c>
      <c r="F27" s="37">
        <f>Corrections!C65*F$15*$D27</f>
        <v>5.3295150055753309E-11</v>
      </c>
      <c r="G27" s="37">
        <f>Corrections!D65*G$15*$D27</f>
        <v>6.4308767223877675E-11</v>
      </c>
      <c r="H27" s="37">
        <f>Corrections!E65*H$15*$D27</f>
        <v>0</v>
      </c>
      <c r="I27" s="37">
        <f>Corrections!F65*I$15*$D27</f>
        <v>0</v>
      </c>
      <c r="J27" s="37">
        <f>Corrections!G65*J$15*$D27</f>
        <v>0</v>
      </c>
      <c r="K27" s="37">
        <f>Corrections!H65*K$15*$D27</f>
        <v>0</v>
      </c>
      <c r="L27" s="37">
        <f>Corrections!I65*L$15*$D27</f>
        <v>3.2450861641764771E-18</v>
      </c>
      <c r="M27" s="37">
        <f>Corrections!J65*M$15*$D27</f>
        <v>3.2450861641764771E-18</v>
      </c>
      <c r="N27" s="37">
        <f>Corrections!K65*N$15*$D27</f>
        <v>3.2450861641764771E-18</v>
      </c>
      <c r="O27" s="37">
        <f>Corrections!L65*O$15*$D27</f>
        <v>3.2450861641764771E-18</v>
      </c>
      <c r="P27" s="37">
        <f>Corrections!M65*P$15*$D27</f>
        <v>3.2450861641764771E-18</v>
      </c>
      <c r="Q27" s="37">
        <f>Corrections!N65*Q$15*$D27</f>
        <v>3.2450861641764771E-18</v>
      </c>
      <c r="R27" s="37">
        <f>Corrections!O65*R$15*$D27</f>
        <v>0</v>
      </c>
    </row>
    <row r="28" spans="1:18">
      <c r="A28" s="37"/>
      <c r="B28" s="37"/>
      <c r="C28" s="37"/>
      <c r="D28" s="59">
        <v>1.8014122693532642E-9</v>
      </c>
      <c r="E28" s="37">
        <f>Corrections!B66*E$15*$D28</f>
        <v>7.3820280292058194E-11</v>
      </c>
      <c r="F28" s="37">
        <f>Corrections!C66*F$15*$D28</f>
        <v>5.3295150055753309E-11</v>
      </c>
      <c r="G28" s="37">
        <f>Corrections!D66*G$15*$D28</f>
        <v>6.4308767223877675E-11</v>
      </c>
      <c r="H28" s="37">
        <f>Corrections!E66*H$15*$D28</f>
        <v>0</v>
      </c>
      <c r="I28" s="37">
        <f>Corrections!F66*I$15*$D28</f>
        <v>0</v>
      </c>
      <c r="J28" s="37">
        <f>Corrections!G66*J$15*$D28</f>
        <v>0</v>
      </c>
      <c r="K28" s="37">
        <f>Corrections!H66*K$15*$D28</f>
        <v>0</v>
      </c>
      <c r="L28" s="37">
        <f>Corrections!I66*L$15*$D28</f>
        <v>3.2450861641764771E-18</v>
      </c>
      <c r="M28" s="37">
        <f>Corrections!J66*M$15*$D28</f>
        <v>3.2450861641764771E-18</v>
      </c>
      <c r="N28" s="37">
        <f>Corrections!K66*N$15*$D28</f>
        <v>3.2450861641764771E-18</v>
      </c>
      <c r="O28" s="37">
        <f>Corrections!L66*O$15*$D28</f>
        <v>3.2450861641764771E-18</v>
      </c>
      <c r="P28" s="37">
        <f>Corrections!M66*P$15*$D28</f>
        <v>3.2450861641764771E-18</v>
      </c>
      <c r="Q28" s="37">
        <f>Corrections!N66*Q$15*$D28</f>
        <v>3.2450861641764771E-18</v>
      </c>
      <c r="R28" s="37">
        <f>Corrections!O66*R$15*$D28</f>
        <v>0</v>
      </c>
    </row>
    <row r="29" spans="1:18">
      <c r="A29" s="37"/>
      <c r="B29" s="37"/>
      <c r="C29" s="37"/>
      <c r="D29" s="59">
        <v>0</v>
      </c>
      <c r="E29" s="37">
        <f>Corrections!B67*E$15*$D29</f>
        <v>0</v>
      </c>
      <c r="F29" s="37">
        <f>Corrections!C67*F$15*$D29</f>
        <v>0</v>
      </c>
      <c r="G29" s="37">
        <f>Corrections!D67*G$15*$D29</f>
        <v>0</v>
      </c>
      <c r="H29" s="37">
        <f>Corrections!E67*H$15*$D29</f>
        <v>0</v>
      </c>
      <c r="I29" s="37">
        <f>Corrections!F67*I$15*$D29</f>
        <v>0</v>
      </c>
      <c r="J29" s="37">
        <f>Corrections!G67*J$15*$D29</f>
        <v>0</v>
      </c>
      <c r="K29" s="37">
        <f>Corrections!H67*K$15*$D29</f>
        <v>0</v>
      </c>
      <c r="L29" s="37">
        <f>Corrections!I67*L$15*$D29</f>
        <v>0</v>
      </c>
      <c r="M29" s="37">
        <f>Corrections!J67*M$15*$D29</f>
        <v>0</v>
      </c>
      <c r="N29" s="37">
        <f>Corrections!K67*N$15*$D29</f>
        <v>0</v>
      </c>
      <c r="O29" s="37">
        <f>Corrections!L67*O$15*$D29</f>
        <v>0</v>
      </c>
      <c r="P29" s="37">
        <f>Corrections!M67*P$15*$D29</f>
        <v>0</v>
      </c>
      <c r="Q29" s="37">
        <f>Corrections!N67*Q$15*$D29</f>
        <v>0</v>
      </c>
      <c r="R29" s="37">
        <f>Corrections!O67*R$15*$D29</f>
        <v>0</v>
      </c>
    </row>
    <row r="30" spans="1:18">
      <c r="A30" s="37"/>
      <c r="B30" s="37"/>
      <c r="C30" s="37"/>
      <c r="D30" s="59"/>
      <c r="E30" s="37"/>
      <c r="F30" s="37"/>
      <c r="G30" s="37"/>
      <c r="H30" s="37"/>
      <c r="I30" s="37"/>
      <c r="J30" s="37"/>
      <c r="K30" s="37"/>
      <c r="L30" s="37"/>
      <c r="M30" s="37"/>
      <c r="N30" s="37"/>
      <c r="O30" s="37"/>
      <c r="P30" s="37"/>
      <c r="Q30" s="37"/>
      <c r="R30" s="37"/>
    </row>
    <row r="31" spans="1:18">
      <c r="A31" s="37"/>
      <c r="B31" s="37"/>
      <c r="C31" s="37"/>
      <c r="D31" s="53" t="s">
        <v>52</v>
      </c>
      <c r="E31" s="61">
        <f>C5</f>
        <v>7.0000000000000007E-2</v>
      </c>
    </row>
    <row r="32" spans="1:18">
      <c r="A32" s="37"/>
      <c r="B32" s="37"/>
      <c r="C32" s="37"/>
      <c r="D32" s="53" t="s">
        <v>53</v>
      </c>
      <c r="E32" s="61">
        <f>SUM(E16:R29)</f>
        <v>5.6047321573555273E-3</v>
      </c>
    </row>
    <row r="33" spans="1:11">
      <c r="A33" s="37"/>
      <c r="B33" s="37"/>
      <c r="C33" s="37"/>
      <c r="D33" s="53" t="s">
        <v>54</v>
      </c>
      <c r="E33" s="61">
        <f>E32^0.5</f>
        <v>7.486475911505712E-2</v>
      </c>
      <c r="K33" s="56"/>
    </row>
    <row r="34" spans="1:11">
      <c r="A34" s="37"/>
      <c r="B34" s="37"/>
      <c r="C34" s="37"/>
      <c r="D34" s="37"/>
    </row>
    <row r="35" spans="1:11">
      <c r="A35" s="37"/>
      <c r="B35" s="37"/>
      <c r="C35" s="37"/>
      <c r="D35" s="37"/>
    </row>
    <row r="36" spans="1:11">
      <c r="A36" s="37"/>
      <c r="B36" s="37"/>
      <c r="C36" s="37"/>
      <c r="D36" s="37"/>
    </row>
    <row r="37" spans="1:11">
      <c r="A37" s="37"/>
      <c r="B37" s="37"/>
      <c r="C37" s="37"/>
      <c r="D37" s="37"/>
    </row>
    <row r="38" spans="1:11">
      <c r="A38" s="37"/>
      <c r="B38" s="37"/>
      <c r="C38" s="37"/>
      <c r="D38" s="37"/>
    </row>
    <row r="39" spans="1:11">
      <c r="A39" s="37"/>
      <c r="B39" s="37"/>
      <c r="C39" s="37"/>
      <c r="D39" s="37"/>
    </row>
    <row r="40" spans="1:11">
      <c r="A40" s="37"/>
      <c r="B40" s="37"/>
      <c r="C40" s="37"/>
      <c r="D40" s="37"/>
    </row>
    <row r="41" spans="1:11">
      <c r="A41" s="37"/>
      <c r="B41" s="37"/>
      <c r="C41" s="37"/>
      <c r="D41" s="37"/>
    </row>
    <row r="42" spans="1:11">
      <c r="A42" s="37"/>
      <c r="B42" s="37"/>
      <c r="C42" s="37"/>
      <c r="D42" s="37"/>
    </row>
    <row r="43" spans="1:11">
      <c r="A43" s="37"/>
      <c r="B43" s="37"/>
      <c r="C43" s="37"/>
      <c r="D43" s="37"/>
    </row>
    <row r="44" spans="1:11">
      <c r="A44" s="37"/>
      <c r="B44" s="37"/>
      <c r="C44" s="37"/>
      <c r="D44" s="37"/>
    </row>
    <row r="45" spans="1:11">
      <c r="A45" s="37"/>
      <c r="B45" s="37"/>
      <c r="C45" s="37"/>
      <c r="D45" s="37"/>
    </row>
    <row r="46" spans="1:11">
      <c r="A46" s="37"/>
      <c r="B46" s="37"/>
      <c r="C46" s="37"/>
      <c r="D46" s="37"/>
    </row>
    <row r="47" spans="1:11">
      <c r="A47" s="37"/>
      <c r="B47" s="37"/>
      <c r="C47" s="37"/>
      <c r="D47" s="37"/>
    </row>
    <row r="48" spans="1:11">
      <c r="A48" s="37"/>
      <c r="B48" s="37"/>
      <c r="C48" s="37"/>
      <c r="D48" s="37"/>
    </row>
    <row r="49" spans="1:4">
      <c r="A49" s="37"/>
      <c r="B49" s="37"/>
      <c r="C49" s="37"/>
      <c r="D49" s="37"/>
    </row>
    <row r="50" spans="1:4">
      <c r="A50" s="37"/>
      <c r="B50" s="37"/>
      <c r="C50" s="37"/>
      <c r="D50" s="37"/>
    </row>
    <row r="51" spans="1:4">
      <c r="A51" s="37"/>
      <c r="B51" s="37"/>
      <c r="C51" s="37"/>
      <c r="D51" s="37"/>
    </row>
    <row r="52" spans="1:4">
      <c r="A52" s="37"/>
      <c r="B52" s="37"/>
      <c r="C52" s="37"/>
      <c r="D52" s="37"/>
    </row>
    <row r="53" spans="1:4">
      <c r="A53" s="37"/>
      <c r="B53" s="37"/>
      <c r="C53" s="37"/>
      <c r="D53" s="37"/>
    </row>
    <row r="54" spans="1:4">
      <c r="A54" s="37"/>
      <c r="B54" s="37"/>
      <c r="C54" s="37"/>
      <c r="D54" s="37"/>
    </row>
    <row r="55" spans="1:4">
      <c r="A55" s="37"/>
      <c r="B55" s="37"/>
      <c r="C55" s="37"/>
      <c r="D55" s="37"/>
    </row>
    <row r="56" spans="1:4">
      <c r="A56" s="37"/>
      <c r="B56" s="37"/>
      <c r="C56" s="37"/>
      <c r="D56" s="37"/>
    </row>
    <row r="57" spans="1:4">
      <c r="A57" s="37"/>
      <c r="B57" s="37"/>
      <c r="C57" s="37"/>
      <c r="D57" s="37"/>
    </row>
    <row r="58" spans="1:4">
      <c r="A58" s="37"/>
      <c r="B58" s="37"/>
      <c r="C58" s="37"/>
      <c r="D58" s="37"/>
    </row>
    <row r="59" spans="1:4">
      <c r="A59" s="37"/>
      <c r="B59" s="37"/>
      <c r="C59" s="37"/>
      <c r="D59" s="37"/>
    </row>
    <row r="60" spans="1:4">
      <c r="A60" s="37"/>
      <c r="B60" s="37"/>
      <c r="C60" s="37"/>
      <c r="D60" s="37"/>
    </row>
    <row r="61" spans="1:4">
      <c r="A61" s="37"/>
      <c r="B61" s="37"/>
      <c r="C61" s="37"/>
      <c r="D61" s="37"/>
    </row>
    <row r="62" spans="1:4">
      <c r="A62" s="37"/>
      <c r="B62" s="37"/>
      <c r="C62" s="37"/>
      <c r="D62" s="37"/>
    </row>
    <row r="63" spans="1:4">
      <c r="A63" s="37"/>
      <c r="B63" s="37"/>
      <c r="C63" s="37"/>
      <c r="D63" s="37"/>
    </row>
    <row r="64" spans="1:4">
      <c r="A64" s="37"/>
      <c r="B64" s="37"/>
      <c r="C64" s="37"/>
      <c r="D64" s="37"/>
    </row>
    <row r="65" spans="1:4">
      <c r="A65" s="37"/>
      <c r="B65" s="37"/>
      <c r="C65" s="37"/>
      <c r="D65" s="37"/>
    </row>
    <row r="66" spans="1:4">
      <c r="A66" s="37"/>
      <c r="B66" s="37"/>
      <c r="C66" s="37"/>
      <c r="D66" s="37"/>
    </row>
    <row r="67" spans="1:4">
      <c r="A67" s="37"/>
      <c r="B67" s="37"/>
      <c r="C67" s="37"/>
      <c r="D67" s="37"/>
    </row>
    <row r="68" spans="1:4">
      <c r="A68" s="37"/>
      <c r="B68" s="37"/>
      <c r="C68" s="37"/>
      <c r="D68" s="37"/>
    </row>
    <row r="69" spans="1:4">
      <c r="A69" s="37"/>
      <c r="B69" s="37"/>
      <c r="C69" s="37"/>
      <c r="D69" s="37"/>
    </row>
    <row r="70" spans="1:4">
      <c r="A70" s="37"/>
      <c r="B70" s="37"/>
      <c r="C70" s="37"/>
      <c r="D70" s="37"/>
    </row>
    <row r="71" spans="1:4">
      <c r="A71" s="37"/>
      <c r="B71" s="37"/>
      <c r="C71" s="37"/>
      <c r="D71" s="37"/>
    </row>
    <row r="72" spans="1:4">
      <c r="A72" s="37"/>
      <c r="B72" s="37"/>
      <c r="C72" s="37"/>
      <c r="D72" s="37"/>
    </row>
    <row r="73" spans="1:4">
      <c r="A73" s="37"/>
      <c r="B73" s="37"/>
      <c r="C73" s="37"/>
      <c r="D73" s="37"/>
    </row>
    <row r="74" spans="1:4">
      <c r="A74" s="37"/>
      <c r="B74" s="37"/>
      <c r="C74" s="37"/>
      <c r="D74" s="37"/>
    </row>
    <row r="75" spans="1:4">
      <c r="A75" s="37"/>
      <c r="B75" s="37"/>
      <c r="C75" s="37"/>
      <c r="D75" s="37"/>
    </row>
    <row r="76" spans="1:4">
      <c r="A76" s="37"/>
      <c r="B76" s="37"/>
      <c r="C76" s="37"/>
      <c r="D76" s="37"/>
    </row>
    <row r="77" spans="1:4">
      <c r="A77" s="37"/>
      <c r="B77" s="37"/>
      <c r="C77" s="37"/>
      <c r="D77" s="37"/>
    </row>
    <row r="78" spans="1:4">
      <c r="A78" s="37"/>
      <c r="B78" s="37"/>
      <c r="C78" s="37"/>
      <c r="D78" s="37"/>
    </row>
    <row r="79" spans="1:4">
      <c r="A79" s="37"/>
      <c r="B79" s="37"/>
      <c r="C79" s="37"/>
      <c r="D79" s="37"/>
    </row>
    <row r="80" spans="1:4">
      <c r="A80" s="37"/>
      <c r="B80" s="37"/>
      <c r="C80" s="37"/>
      <c r="D80" s="37"/>
    </row>
    <row r="81" spans="1:4">
      <c r="A81" s="37"/>
      <c r="B81" s="37"/>
      <c r="C81" s="37"/>
      <c r="D81" s="37"/>
    </row>
    <row r="82" spans="1:4">
      <c r="A82" s="37"/>
      <c r="B82" s="37"/>
      <c r="C82" s="37"/>
      <c r="D82" s="37"/>
    </row>
    <row r="83" spans="1:4">
      <c r="A83" s="37"/>
      <c r="B83" s="37"/>
      <c r="C83" s="37"/>
      <c r="D83" s="37"/>
    </row>
    <row r="84" spans="1:4">
      <c r="A84" s="37"/>
      <c r="B84" s="37"/>
      <c r="C84" s="37"/>
      <c r="D84" s="37"/>
    </row>
    <row r="85" spans="1:4">
      <c r="A85" s="37"/>
      <c r="B85" s="37"/>
      <c r="C85" s="37"/>
      <c r="D85" s="37"/>
    </row>
    <row r="86" spans="1:4">
      <c r="A86" s="37"/>
      <c r="B86" s="37"/>
      <c r="C86" s="37"/>
      <c r="D86" s="37"/>
    </row>
    <row r="87" spans="1:4">
      <c r="A87" s="37"/>
      <c r="B87" s="37"/>
      <c r="C87" s="37"/>
      <c r="D87" s="37"/>
    </row>
    <row r="88" spans="1:4">
      <c r="A88" s="37"/>
      <c r="B88" s="37"/>
      <c r="C88" s="37"/>
      <c r="D88" s="37"/>
    </row>
    <row r="89" spans="1:4">
      <c r="A89" s="37"/>
      <c r="B89" s="37"/>
      <c r="C89" s="37"/>
      <c r="D89" s="37"/>
    </row>
    <row r="90" spans="1:4">
      <c r="A90" s="37"/>
      <c r="B90" s="37"/>
      <c r="C90" s="37"/>
      <c r="D90" s="37"/>
    </row>
    <row r="91" spans="1:4">
      <c r="A91" s="37"/>
      <c r="B91" s="37"/>
      <c r="C91" s="37"/>
      <c r="D91" s="37"/>
    </row>
    <row r="92" spans="1:4">
      <c r="A92" s="37"/>
      <c r="B92" s="37"/>
      <c r="C92" s="37"/>
      <c r="D92" s="37"/>
    </row>
    <row r="93" spans="1:4">
      <c r="A93" s="37"/>
      <c r="B93" s="37"/>
      <c r="C93" s="37"/>
      <c r="D93" s="37"/>
    </row>
    <row r="94" spans="1:4">
      <c r="A94" s="37"/>
      <c r="B94" s="37"/>
      <c r="C94" s="37"/>
      <c r="D94" s="37"/>
    </row>
    <row r="95" spans="1:4">
      <c r="A95" s="37"/>
      <c r="B95" s="37"/>
      <c r="C95" s="37"/>
      <c r="D95" s="37"/>
    </row>
    <row r="96" spans="1:4">
      <c r="A96" s="37"/>
      <c r="B96" s="37"/>
      <c r="C96" s="37"/>
      <c r="D96" s="37"/>
    </row>
    <row r="97" spans="1:4">
      <c r="A97" s="37"/>
      <c r="B97" s="37"/>
      <c r="C97" s="37"/>
      <c r="D97" s="37"/>
    </row>
    <row r="98" spans="1:4">
      <c r="A98" s="37"/>
      <c r="B98" s="37"/>
      <c r="C98" s="37"/>
      <c r="D98" s="37"/>
    </row>
    <row r="99" spans="1:4">
      <c r="A99" s="37"/>
      <c r="B99" s="37"/>
      <c r="C99" s="37"/>
      <c r="D99" s="37"/>
    </row>
    <row r="100" spans="1:4">
      <c r="A100" s="37"/>
      <c r="B100" s="37"/>
      <c r="C100" s="37"/>
      <c r="D100" s="37"/>
    </row>
    <row r="101" spans="1:4">
      <c r="A101" s="37"/>
      <c r="B101" s="37"/>
      <c r="C101" s="37"/>
      <c r="D101" s="37"/>
    </row>
    <row r="102" spans="1:4">
      <c r="A102" s="37"/>
      <c r="B102" s="37"/>
      <c r="C102" s="37"/>
      <c r="D102" s="37"/>
    </row>
    <row r="103" spans="1:4">
      <c r="A103" s="37"/>
      <c r="B103" s="37"/>
      <c r="C103" s="37"/>
      <c r="D103" s="37"/>
    </row>
    <row r="104" spans="1:4">
      <c r="A104" s="37"/>
      <c r="B104" s="37"/>
      <c r="C104" s="37"/>
      <c r="D104" s="37"/>
    </row>
    <row r="105" spans="1:4">
      <c r="A105" s="37"/>
      <c r="B105" s="37"/>
      <c r="C105" s="37"/>
      <c r="D105" s="37"/>
    </row>
    <row r="106" spans="1:4">
      <c r="A106" s="37"/>
      <c r="B106" s="37"/>
      <c r="C106" s="37"/>
      <c r="D106" s="37"/>
    </row>
    <row r="107" spans="1:4">
      <c r="A107" s="37"/>
      <c r="B107" s="37"/>
      <c r="C107" s="37"/>
      <c r="D107" s="37"/>
    </row>
    <row r="108" spans="1:4">
      <c r="A108" s="37"/>
      <c r="B108" s="37"/>
      <c r="C108" s="37"/>
      <c r="D108" s="37"/>
    </row>
    <row r="109" spans="1:4">
      <c r="A109" s="37"/>
      <c r="B109" s="37"/>
      <c r="C109" s="37"/>
      <c r="D109" s="37"/>
    </row>
    <row r="110" spans="1:4">
      <c r="A110" s="37"/>
      <c r="B110" s="37"/>
      <c r="C110" s="37"/>
      <c r="D110" s="37"/>
    </row>
    <row r="111" spans="1:4">
      <c r="A111" s="37"/>
      <c r="B111" s="37"/>
      <c r="C111" s="37"/>
      <c r="D111" s="37"/>
    </row>
    <row r="112" spans="1:4">
      <c r="A112" s="37"/>
      <c r="B112" s="37"/>
      <c r="C112" s="37"/>
      <c r="D112" s="37"/>
    </row>
    <row r="113" spans="1:4">
      <c r="A113" s="37"/>
      <c r="B113" s="37"/>
      <c r="C113" s="37"/>
      <c r="D113" s="37"/>
    </row>
    <row r="114" spans="1:4">
      <c r="A114" s="37"/>
      <c r="B114" s="37"/>
      <c r="C114" s="37"/>
      <c r="D114" s="37"/>
    </row>
    <row r="115" spans="1:4">
      <c r="A115" s="37"/>
      <c r="B115" s="37"/>
      <c r="C115" s="37"/>
      <c r="D115" s="37"/>
    </row>
    <row r="116" spans="1:4">
      <c r="A116" s="37"/>
      <c r="B116" s="37"/>
      <c r="C116" s="37"/>
      <c r="D116" s="37"/>
    </row>
    <row r="117" spans="1:4">
      <c r="A117" s="37"/>
      <c r="B117" s="37"/>
      <c r="C117" s="37"/>
      <c r="D117" s="37"/>
    </row>
    <row r="118" spans="1:4">
      <c r="A118" s="37"/>
      <c r="B118" s="37"/>
      <c r="C118" s="37"/>
      <c r="D118" s="37"/>
    </row>
    <row r="119" spans="1:4">
      <c r="A119" s="37"/>
      <c r="B119" s="37"/>
      <c r="C119" s="37"/>
      <c r="D119" s="37"/>
    </row>
    <row r="120" spans="1:4">
      <c r="A120" s="37"/>
      <c r="B120" s="37"/>
      <c r="C120" s="37"/>
      <c r="D120" s="37"/>
    </row>
    <row r="121" spans="1:4">
      <c r="A121" s="37"/>
      <c r="B121" s="37"/>
      <c r="C121" s="37"/>
      <c r="D121" s="37"/>
    </row>
    <row r="122" spans="1:4">
      <c r="A122" s="37"/>
      <c r="B122" s="37"/>
      <c r="C122" s="37"/>
      <c r="D122" s="37"/>
    </row>
    <row r="123" spans="1:4">
      <c r="A123" s="37"/>
      <c r="B123" s="37"/>
      <c r="C123" s="37"/>
      <c r="D123" s="37"/>
    </row>
    <row r="124" spans="1:4">
      <c r="A124" s="37"/>
      <c r="B124" s="37"/>
      <c r="C124" s="37"/>
      <c r="D124" s="37"/>
    </row>
    <row r="125" spans="1:4">
      <c r="A125" s="37"/>
      <c r="B125" s="37"/>
      <c r="C125" s="37"/>
      <c r="D125" s="37"/>
    </row>
    <row r="126" spans="1:4">
      <c r="A126" s="37"/>
      <c r="B126" s="37"/>
      <c r="C126" s="37"/>
      <c r="D126" s="37"/>
    </row>
    <row r="127" spans="1:4">
      <c r="A127" s="37"/>
      <c r="B127" s="37"/>
      <c r="C127" s="37"/>
      <c r="D127" s="37"/>
    </row>
    <row r="128" spans="1:4">
      <c r="A128" s="37"/>
      <c r="B128" s="37"/>
      <c r="C128" s="37"/>
      <c r="D128" s="37"/>
    </row>
    <row r="129" spans="1:4">
      <c r="A129" s="37"/>
      <c r="B129" s="37"/>
      <c r="C129" s="37"/>
      <c r="D129" s="37"/>
    </row>
    <row r="130" spans="1:4">
      <c r="A130" s="37"/>
      <c r="B130" s="37"/>
      <c r="C130" s="37"/>
      <c r="D130" s="37"/>
    </row>
    <row r="131" spans="1:4">
      <c r="A131" s="37"/>
      <c r="B131" s="37"/>
      <c r="C131" s="37"/>
      <c r="D131" s="37"/>
    </row>
    <row r="132" spans="1:4">
      <c r="A132" s="37"/>
      <c r="B132" s="37"/>
      <c r="C132" s="37"/>
      <c r="D132" s="37"/>
    </row>
    <row r="133" spans="1:4">
      <c r="A133" s="37"/>
      <c r="B133" s="37"/>
      <c r="C133" s="37"/>
      <c r="D133" s="37"/>
    </row>
    <row r="134" spans="1:4">
      <c r="A134" s="37"/>
      <c r="B134" s="37"/>
      <c r="C134" s="37"/>
      <c r="D134" s="37"/>
    </row>
    <row r="135" spans="1:4">
      <c r="A135" s="37"/>
      <c r="B135" s="37"/>
      <c r="C135" s="37"/>
      <c r="D135" s="37"/>
    </row>
    <row r="136" spans="1:4">
      <c r="A136" s="37"/>
      <c r="B136" s="37"/>
      <c r="C136" s="37"/>
      <c r="D136" s="37"/>
    </row>
    <row r="137" spans="1:4">
      <c r="A137" s="37"/>
      <c r="B137" s="37"/>
      <c r="C137" s="37"/>
      <c r="D137" s="37"/>
    </row>
    <row r="138" spans="1:4">
      <c r="A138" s="37"/>
      <c r="B138" s="37"/>
      <c r="C138" s="37"/>
      <c r="D138" s="37"/>
    </row>
    <row r="139" spans="1:4">
      <c r="A139" s="37"/>
      <c r="B139" s="37"/>
      <c r="C139" s="37"/>
      <c r="D139" s="37"/>
    </row>
    <row r="140" spans="1:4">
      <c r="A140" s="37"/>
      <c r="B140" s="37"/>
      <c r="C140" s="37"/>
      <c r="D140" s="37"/>
    </row>
    <row r="141" spans="1:4">
      <c r="A141" s="37"/>
      <c r="B141" s="37"/>
      <c r="C141" s="37"/>
      <c r="D141" s="37"/>
    </row>
    <row r="142" spans="1:4">
      <c r="A142" s="37"/>
      <c r="B142" s="37"/>
      <c r="C142" s="37"/>
      <c r="D142" s="37"/>
    </row>
    <row r="143" spans="1:4">
      <c r="A143" s="37"/>
      <c r="B143" s="37"/>
      <c r="C143" s="37"/>
      <c r="D143" s="37"/>
    </row>
    <row r="144" spans="1:4">
      <c r="A144" s="37"/>
      <c r="B144" s="37"/>
      <c r="C144" s="37"/>
      <c r="D144" s="37"/>
    </row>
    <row r="145" spans="1:4">
      <c r="A145" s="37"/>
      <c r="B145" s="37"/>
      <c r="C145" s="37"/>
      <c r="D145" s="37"/>
    </row>
    <row r="146" spans="1:4">
      <c r="A146" s="37"/>
      <c r="B146" s="37"/>
      <c r="C146" s="37"/>
      <c r="D146" s="37"/>
    </row>
    <row r="147" spans="1:4">
      <c r="A147" s="37"/>
      <c r="B147" s="37"/>
      <c r="C147" s="37"/>
      <c r="D147" s="37"/>
    </row>
    <row r="148" spans="1:4">
      <c r="A148" s="37"/>
      <c r="B148" s="37"/>
      <c r="C148" s="37"/>
      <c r="D148" s="37"/>
    </row>
    <row r="149" spans="1:4">
      <c r="A149" s="37"/>
      <c r="B149" s="37"/>
      <c r="C149" s="37"/>
      <c r="D149" s="37"/>
    </row>
    <row r="150" spans="1:4">
      <c r="A150" s="37"/>
      <c r="B150" s="37"/>
      <c r="C150" s="37"/>
      <c r="D150" s="37"/>
    </row>
    <row r="151" spans="1:4">
      <c r="A151" s="37"/>
      <c r="B151" s="37"/>
      <c r="C151" s="37"/>
      <c r="D151" s="37"/>
    </row>
    <row r="152" spans="1:4">
      <c r="A152" s="37"/>
      <c r="B152" s="37"/>
      <c r="C152" s="37"/>
      <c r="D152" s="37"/>
    </row>
    <row r="153" spans="1:4">
      <c r="A153" s="37"/>
      <c r="B153" s="37"/>
      <c r="C153" s="37"/>
      <c r="D153" s="37"/>
    </row>
    <row r="154" spans="1:4">
      <c r="A154" s="37"/>
      <c r="B154" s="37"/>
      <c r="C154" s="37"/>
      <c r="D154" s="37"/>
    </row>
    <row r="155" spans="1:4">
      <c r="A155" s="37"/>
      <c r="B155" s="37"/>
      <c r="C155" s="37"/>
      <c r="D155" s="37"/>
    </row>
    <row r="156" spans="1:4">
      <c r="A156" s="37"/>
      <c r="B156" s="37"/>
      <c r="C156" s="37"/>
      <c r="D156" s="37"/>
    </row>
    <row r="157" spans="1:4">
      <c r="A157" s="37"/>
      <c r="B157" s="37"/>
      <c r="C157" s="37"/>
      <c r="D157" s="37"/>
    </row>
    <row r="158" spans="1:4">
      <c r="A158" s="37"/>
      <c r="B158" s="37"/>
      <c r="C158" s="37"/>
      <c r="D158" s="37"/>
    </row>
    <row r="159" spans="1:4">
      <c r="A159" s="37"/>
      <c r="B159" s="37"/>
      <c r="C159" s="37"/>
      <c r="D159" s="37"/>
    </row>
    <row r="160" spans="1:4">
      <c r="A160" s="37"/>
      <c r="B160" s="37"/>
      <c r="C160" s="37"/>
      <c r="D160" s="37"/>
    </row>
    <row r="161" spans="1:4">
      <c r="A161" s="37"/>
      <c r="B161" s="37"/>
      <c r="C161" s="37"/>
      <c r="D161" s="37"/>
    </row>
    <row r="162" spans="1:4">
      <c r="A162" s="37"/>
      <c r="B162" s="37"/>
      <c r="C162" s="37"/>
      <c r="D162" s="37"/>
    </row>
    <row r="163" spans="1:4">
      <c r="A163" s="37"/>
      <c r="B163" s="37"/>
      <c r="C163" s="37"/>
      <c r="D163" s="37"/>
    </row>
    <row r="164" spans="1:4">
      <c r="A164" s="37"/>
      <c r="B164" s="37"/>
      <c r="C164" s="37"/>
      <c r="D164" s="37"/>
    </row>
    <row r="165" spans="1:4">
      <c r="A165" s="37"/>
      <c r="B165" s="37"/>
      <c r="C165" s="37"/>
      <c r="D165" s="37"/>
    </row>
    <row r="166" spans="1:4">
      <c r="A166" s="37"/>
      <c r="B166" s="37"/>
      <c r="C166" s="37"/>
      <c r="D166" s="37"/>
    </row>
    <row r="167" spans="1:4">
      <c r="A167" s="37"/>
      <c r="B167" s="37"/>
      <c r="C167" s="37"/>
      <c r="D167" s="37"/>
    </row>
    <row r="168" spans="1:4">
      <c r="A168" s="37"/>
      <c r="B168" s="37"/>
      <c r="C168" s="37"/>
      <c r="D168" s="37"/>
    </row>
    <row r="169" spans="1:4">
      <c r="A169" s="37"/>
      <c r="B169" s="37"/>
      <c r="C169" s="37"/>
      <c r="D169" s="37"/>
    </row>
    <row r="170" spans="1:4">
      <c r="A170" s="37"/>
      <c r="B170" s="37"/>
      <c r="C170" s="37"/>
      <c r="D170" s="37"/>
    </row>
    <row r="171" spans="1:4">
      <c r="A171" s="37"/>
      <c r="B171" s="37"/>
      <c r="C171" s="37"/>
      <c r="D171" s="37"/>
    </row>
    <row r="172" spans="1:4">
      <c r="A172" s="37"/>
      <c r="B172" s="37"/>
      <c r="C172" s="37"/>
      <c r="D172" s="37"/>
    </row>
    <row r="173" spans="1:4">
      <c r="A173" s="37"/>
      <c r="B173" s="37"/>
      <c r="C173" s="37"/>
      <c r="D173" s="37"/>
    </row>
    <row r="174" spans="1:4">
      <c r="A174" s="37"/>
      <c r="B174" s="37"/>
      <c r="C174" s="37"/>
      <c r="D174" s="37"/>
    </row>
    <row r="175" spans="1:4">
      <c r="A175" s="37"/>
      <c r="B175" s="37"/>
      <c r="C175" s="37"/>
      <c r="D175" s="37"/>
    </row>
    <row r="176" spans="1:4">
      <c r="A176" s="37"/>
      <c r="B176" s="37"/>
      <c r="C176" s="37"/>
      <c r="D176" s="37"/>
    </row>
    <row r="177" spans="1:4">
      <c r="A177" s="37"/>
      <c r="B177" s="37"/>
      <c r="C177" s="37"/>
      <c r="D177" s="37"/>
    </row>
    <row r="178" spans="1:4">
      <c r="A178" s="37"/>
      <c r="B178" s="37"/>
      <c r="C178" s="37"/>
      <c r="D178" s="37"/>
    </row>
    <row r="179" spans="1:4">
      <c r="A179" s="37"/>
      <c r="B179" s="37"/>
      <c r="C179" s="37"/>
      <c r="D179" s="37"/>
    </row>
    <row r="180" spans="1:4">
      <c r="A180" s="37"/>
      <c r="B180" s="37"/>
      <c r="C180" s="37"/>
      <c r="D180" s="37"/>
    </row>
    <row r="181" spans="1:4">
      <c r="A181" s="37"/>
      <c r="B181" s="37"/>
      <c r="C181" s="37"/>
      <c r="D181" s="37"/>
    </row>
    <row r="182" spans="1:4">
      <c r="A182" s="37"/>
      <c r="B182" s="37"/>
      <c r="C182" s="37"/>
      <c r="D182" s="37"/>
    </row>
    <row r="183" spans="1:4">
      <c r="A183" s="37"/>
      <c r="B183" s="37"/>
      <c r="C183" s="37"/>
      <c r="D183" s="37"/>
    </row>
    <row r="184" spans="1:4">
      <c r="A184" s="37"/>
      <c r="B184" s="37"/>
      <c r="C184" s="37"/>
      <c r="D184" s="37"/>
    </row>
    <row r="185" spans="1:4">
      <c r="A185" s="37"/>
      <c r="B185" s="37"/>
      <c r="C185" s="37"/>
      <c r="D185" s="37"/>
    </row>
    <row r="186" spans="1:4">
      <c r="A186" s="37"/>
      <c r="B186" s="37"/>
      <c r="C186" s="37"/>
      <c r="D186" s="37"/>
    </row>
    <row r="187" spans="1:4">
      <c r="A187" s="37"/>
      <c r="B187" s="37"/>
      <c r="C187" s="37"/>
      <c r="D187" s="37"/>
    </row>
    <row r="188" spans="1:4">
      <c r="A188" s="37"/>
      <c r="B188" s="37"/>
      <c r="C188" s="37"/>
      <c r="D188" s="37"/>
    </row>
    <row r="189" spans="1:4">
      <c r="A189" s="37"/>
      <c r="B189" s="37"/>
      <c r="C189" s="37"/>
      <c r="D189" s="37"/>
    </row>
    <row r="190" spans="1:4">
      <c r="A190" s="37"/>
      <c r="B190" s="37"/>
      <c r="C190" s="37"/>
      <c r="D190" s="37"/>
    </row>
    <row r="191" spans="1:4">
      <c r="A191" s="37"/>
      <c r="B191" s="37"/>
      <c r="C191" s="37"/>
      <c r="D191" s="37"/>
    </row>
    <row r="192" spans="1:4">
      <c r="A192" s="37"/>
      <c r="B192" s="37"/>
      <c r="C192" s="37"/>
      <c r="D192" s="37"/>
    </row>
    <row r="193" spans="1:4">
      <c r="A193" s="37"/>
      <c r="B193" s="37"/>
      <c r="C193" s="37"/>
      <c r="D193" s="37"/>
    </row>
    <row r="194" spans="1:4">
      <c r="A194" s="37"/>
      <c r="B194" s="37"/>
      <c r="C194" s="37"/>
      <c r="D194" s="37"/>
    </row>
    <row r="195" spans="1:4">
      <c r="A195" s="37"/>
      <c r="B195" s="37"/>
      <c r="C195" s="37"/>
      <c r="D195" s="37"/>
    </row>
    <row r="196" spans="1:4">
      <c r="A196" s="37"/>
      <c r="B196" s="37"/>
      <c r="C196" s="37"/>
      <c r="D196" s="37"/>
    </row>
    <row r="197" spans="1:4">
      <c r="A197" s="37"/>
      <c r="B197" s="37"/>
      <c r="C197" s="37"/>
      <c r="D197" s="37"/>
    </row>
    <row r="198" spans="1:4">
      <c r="A198" s="37"/>
      <c r="B198" s="37"/>
      <c r="C198" s="37"/>
      <c r="D198" s="37"/>
    </row>
    <row r="199" spans="1:4">
      <c r="A199" s="37"/>
      <c r="B199" s="37"/>
      <c r="C199" s="37"/>
      <c r="D199" s="37"/>
    </row>
    <row r="200" spans="1:4">
      <c r="A200" s="37"/>
      <c r="B200" s="37"/>
      <c r="C200" s="37"/>
      <c r="D200" s="37"/>
    </row>
    <row r="201" spans="1:4">
      <c r="A201" s="37"/>
      <c r="B201" s="37"/>
      <c r="C201" s="37"/>
      <c r="D201" s="37"/>
    </row>
    <row r="202" spans="1:4">
      <c r="A202" s="37"/>
      <c r="B202" s="37"/>
      <c r="C202" s="37"/>
      <c r="D202" s="37"/>
    </row>
    <row r="203" spans="1:4">
      <c r="A203" s="37"/>
      <c r="B203" s="37"/>
      <c r="C203" s="37"/>
      <c r="D203" s="37"/>
    </row>
    <row r="204" spans="1:4">
      <c r="A204" s="37"/>
      <c r="B204" s="37"/>
      <c r="C204" s="37"/>
      <c r="D204" s="37"/>
    </row>
    <row r="205" spans="1:4">
      <c r="A205" s="37"/>
      <c r="B205" s="37"/>
      <c r="C205" s="37"/>
      <c r="D205" s="37"/>
    </row>
    <row r="206" spans="1:4">
      <c r="A206" s="37"/>
      <c r="B206" s="37"/>
      <c r="C206" s="37"/>
      <c r="D206" s="37"/>
    </row>
    <row r="207" spans="1:4">
      <c r="A207" s="37"/>
      <c r="B207" s="37"/>
      <c r="C207" s="37"/>
      <c r="D207" s="37"/>
    </row>
    <row r="208" spans="1:4">
      <c r="A208" s="37"/>
      <c r="B208" s="37"/>
      <c r="C208" s="37"/>
      <c r="D208" s="37"/>
    </row>
    <row r="209" spans="1:4">
      <c r="A209" s="37"/>
      <c r="B209" s="37"/>
      <c r="C209" s="37"/>
      <c r="D209" s="37"/>
    </row>
    <row r="210" spans="1:4">
      <c r="A210" s="37"/>
      <c r="B210" s="37"/>
      <c r="C210" s="37"/>
      <c r="D210" s="37"/>
    </row>
    <row r="211" spans="1:4">
      <c r="A211" s="37"/>
      <c r="B211" s="37"/>
      <c r="C211" s="37"/>
      <c r="D211" s="37"/>
    </row>
    <row r="212" spans="1:4">
      <c r="A212" s="37"/>
      <c r="B212" s="37"/>
      <c r="C212" s="37"/>
      <c r="D212" s="37"/>
    </row>
    <row r="213" spans="1:4">
      <c r="A213" s="37"/>
      <c r="B213" s="37"/>
      <c r="C213" s="37"/>
      <c r="D213" s="37"/>
    </row>
    <row r="214" spans="1:4">
      <c r="A214" s="37"/>
      <c r="B214" s="37"/>
      <c r="C214" s="37"/>
      <c r="D214" s="37"/>
    </row>
    <row r="215" spans="1:4">
      <c r="A215" s="37"/>
      <c r="B215" s="37"/>
      <c r="C215" s="37"/>
      <c r="D215" s="37"/>
    </row>
    <row r="216" spans="1:4">
      <c r="A216" s="37"/>
      <c r="B216" s="37"/>
      <c r="C216" s="37"/>
      <c r="D216" s="37"/>
    </row>
    <row r="217" spans="1:4">
      <c r="A217" s="37"/>
      <c r="B217" s="37"/>
      <c r="C217" s="37"/>
      <c r="D217" s="37"/>
    </row>
    <row r="218" spans="1:4">
      <c r="A218" s="37"/>
      <c r="B218" s="37"/>
      <c r="C218" s="37"/>
      <c r="D218" s="37"/>
    </row>
    <row r="219" spans="1:4">
      <c r="A219" s="37"/>
      <c r="B219" s="37"/>
      <c r="C219" s="37"/>
      <c r="D219" s="37"/>
    </row>
    <row r="220" spans="1:4">
      <c r="A220" s="37"/>
      <c r="B220" s="37"/>
      <c r="C220" s="37"/>
      <c r="D220" s="37"/>
    </row>
    <row r="221" spans="1:4">
      <c r="A221" s="37"/>
      <c r="B221" s="37"/>
      <c r="C221" s="37"/>
      <c r="D221" s="37"/>
    </row>
    <row r="222" spans="1:4">
      <c r="A222" s="37"/>
      <c r="B222" s="37"/>
      <c r="C222" s="37"/>
      <c r="D222" s="37"/>
    </row>
    <row r="223" spans="1:4">
      <c r="A223" s="37"/>
      <c r="B223" s="37"/>
      <c r="C223" s="37"/>
      <c r="D223" s="37"/>
    </row>
    <row r="224" spans="1:4">
      <c r="A224" s="37"/>
      <c r="B224" s="37"/>
      <c r="C224" s="37"/>
      <c r="D224" s="37"/>
    </row>
    <row r="225" spans="1:4">
      <c r="A225" s="37"/>
      <c r="B225" s="37"/>
      <c r="C225" s="37"/>
      <c r="D225" s="37"/>
    </row>
    <row r="226" spans="1:4">
      <c r="A226" s="37"/>
      <c r="B226" s="37"/>
      <c r="C226" s="37"/>
      <c r="D226" s="37"/>
    </row>
    <row r="227" spans="1:4">
      <c r="A227" s="37"/>
      <c r="B227" s="37"/>
      <c r="C227" s="37"/>
      <c r="D227" s="37"/>
    </row>
    <row r="228" spans="1:4">
      <c r="A228" s="37"/>
      <c r="B228" s="37"/>
      <c r="C228" s="37"/>
      <c r="D228" s="37"/>
    </row>
    <row r="229" spans="1:4">
      <c r="A229" s="37"/>
      <c r="B229" s="37"/>
      <c r="C229" s="37"/>
      <c r="D229" s="37"/>
    </row>
    <row r="230" spans="1:4">
      <c r="A230" s="37"/>
      <c r="B230" s="37"/>
      <c r="C230" s="37"/>
      <c r="D230" s="37"/>
    </row>
  </sheetData>
  <phoneticPr fontId="5" type="noConversion"/>
  <conditionalFormatting sqref="E11:T11 E1:T1">
    <cfRule type="expression" dxfId="9" priority="1" stopIfTrue="1">
      <formula>ISBLANK(#REF!)</formula>
    </cfRule>
  </conditionalFormatting>
  <conditionalFormatting sqref="E7:R7">
    <cfRule type="cellIs" dxfId="8" priority="2" stopIfTrue="1" operator="equal">
      <formula>0</formula>
    </cfRule>
  </conditionalFormatting>
  <pageMargins left="0.75" right="0.75" top="1" bottom="1" header="0.5" footer="0.5"/>
  <pageSetup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O80"/>
  <sheetViews>
    <sheetView workbookViewId="0"/>
  </sheetViews>
  <sheetFormatPr defaultColWidth="8" defaultRowHeight="11.25"/>
  <cols>
    <col min="1" max="1" width="21.42578125" style="13" customWidth="1"/>
    <col min="2" max="15" width="8" style="18" customWidth="1"/>
    <col min="16" max="16384" width="8" style="13"/>
  </cols>
  <sheetData>
    <row r="1" spans="1:15" ht="15.75">
      <c r="A1" s="11" t="s">
        <v>23</v>
      </c>
      <c r="B1" s="12"/>
      <c r="C1" s="12"/>
      <c r="D1" s="12"/>
      <c r="E1" s="12"/>
      <c r="F1" s="12"/>
      <c r="G1" s="12"/>
      <c r="H1" s="12"/>
      <c r="I1" s="12"/>
      <c r="J1" s="12"/>
      <c r="K1" s="12"/>
      <c r="L1" s="12"/>
      <c r="M1" s="12"/>
      <c r="N1" s="12"/>
      <c r="O1" s="12"/>
    </row>
    <row r="2" spans="1:15">
      <c r="A2" s="14"/>
      <c r="B2" s="15"/>
      <c r="C2" s="15"/>
      <c r="D2" s="15"/>
      <c r="E2" s="15"/>
      <c r="F2" s="15"/>
      <c r="G2" s="15"/>
      <c r="H2" s="15"/>
      <c r="I2" s="15"/>
      <c r="J2" s="15"/>
      <c r="K2" s="15"/>
      <c r="L2" s="15"/>
      <c r="M2" s="15"/>
      <c r="N2" s="15"/>
      <c r="O2" s="15"/>
    </row>
    <row r="3" spans="1:15">
      <c r="A3" s="14" t="s">
        <v>24</v>
      </c>
      <c r="B3" s="15"/>
      <c r="C3" s="15"/>
      <c r="D3" s="15"/>
      <c r="E3" s="15"/>
      <c r="F3" s="15"/>
      <c r="G3" s="15"/>
      <c r="H3" s="15"/>
      <c r="I3" s="15"/>
      <c r="J3" s="15"/>
      <c r="K3" s="15"/>
      <c r="L3" s="15"/>
      <c r="M3" s="15"/>
      <c r="N3" s="15"/>
      <c r="O3" s="15"/>
    </row>
    <row r="4" spans="1:15" ht="22.5" customHeight="1">
      <c r="B4" s="16" t="str">
        <f t="shared" ref="B4:O4" si="0">B27</f>
        <v>SP500</v>
      </c>
      <c r="C4" s="16" t="str">
        <f t="shared" si="0"/>
        <v>SmallStks</v>
      </c>
      <c r="D4" s="16" t="str">
        <f t="shared" si="0"/>
        <v>Bonds</v>
      </c>
      <c r="E4" s="16" t="str">
        <f t="shared" si="0"/>
        <v>REITs</v>
      </c>
      <c r="F4" s="16" t="str">
        <f t="shared" si="0"/>
        <v>Priv Real  Est</v>
      </c>
      <c r="G4" s="16">
        <f t="shared" si="0"/>
        <v>6</v>
      </c>
      <c r="H4" s="16">
        <f t="shared" si="0"/>
        <v>7</v>
      </c>
      <c r="I4" s="16">
        <f t="shared" si="0"/>
        <v>8</v>
      </c>
      <c r="J4" s="16">
        <f t="shared" si="0"/>
        <v>9</v>
      </c>
      <c r="K4" s="16">
        <f t="shared" si="0"/>
        <v>10</v>
      </c>
      <c r="L4" s="16">
        <f t="shared" si="0"/>
        <v>11</v>
      </c>
      <c r="M4" s="16">
        <f t="shared" si="0"/>
        <v>12</v>
      </c>
      <c r="N4" s="16">
        <f t="shared" si="0"/>
        <v>13</v>
      </c>
      <c r="O4" s="16">
        <f t="shared" si="0"/>
        <v>14</v>
      </c>
    </row>
    <row r="5" spans="1:15">
      <c r="B5" s="17">
        <f t="shared" ref="B5:O5" si="1">AVERAGE(B28:B80)</f>
        <v>0.12715563105033822</v>
      </c>
      <c r="C5" s="17">
        <f t="shared" si="1"/>
        <v>0.16459398448761609</v>
      </c>
      <c r="D5" s="17">
        <f t="shared" si="1"/>
        <v>9.7433277324220871E-2</v>
      </c>
      <c r="E5" s="17">
        <f t="shared" si="1"/>
        <v>0.13537666666666665</v>
      </c>
      <c r="F5" s="17">
        <f t="shared" si="1"/>
        <v>0.10295918806095858</v>
      </c>
      <c r="G5" s="17" t="e">
        <f t="shared" si="1"/>
        <v>#DIV/0!</v>
      </c>
      <c r="H5" s="17" t="e">
        <f t="shared" si="1"/>
        <v>#DIV/0!</v>
      </c>
      <c r="I5" s="17" t="e">
        <f t="shared" si="1"/>
        <v>#DIV/0!</v>
      </c>
      <c r="J5" s="17" t="e">
        <f t="shared" si="1"/>
        <v>#DIV/0!</v>
      </c>
      <c r="K5" s="17" t="e">
        <f t="shared" si="1"/>
        <v>#DIV/0!</v>
      </c>
      <c r="L5" s="17" t="e">
        <f t="shared" si="1"/>
        <v>#DIV/0!</v>
      </c>
      <c r="M5" s="17" t="e">
        <f t="shared" si="1"/>
        <v>#DIV/0!</v>
      </c>
      <c r="N5" s="17" t="e">
        <f t="shared" si="1"/>
        <v>#DIV/0!</v>
      </c>
      <c r="O5" s="17" t="e">
        <f t="shared" si="1"/>
        <v>#DIV/0!</v>
      </c>
    </row>
    <row r="7" spans="1:15">
      <c r="A7" s="14" t="s">
        <v>25</v>
      </c>
    </row>
    <row r="8" spans="1:15">
      <c r="B8" s="17">
        <f t="shared" ref="B8:O8" si="2">STDEV(B28:B80)</f>
        <v>0.17484533359608387</v>
      </c>
      <c r="C8" s="17">
        <f t="shared" si="2"/>
        <v>0.23521792730577193</v>
      </c>
      <c r="D8" s="17">
        <f t="shared" si="2"/>
        <v>0.11759184576458706</v>
      </c>
      <c r="E8" s="17">
        <f t="shared" si="2"/>
        <v>0.19939611188983006</v>
      </c>
      <c r="F8" s="17">
        <f t="shared" si="2"/>
        <v>9.1749250933449225E-2</v>
      </c>
      <c r="G8" s="17" t="e">
        <f t="shared" si="2"/>
        <v>#DIV/0!</v>
      </c>
      <c r="H8" s="17" t="e">
        <f t="shared" si="2"/>
        <v>#DIV/0!</v>
      </c>
      <c r="I8" s="17" t="e">
        <f t="shared" si="2"/>
        <v>#DIV/0!</v>
      </c>
      <c r="J8" s="17" t="e">
        <f t="shared" si="2"/>
        <v>#DIV/0!</v>
      </c>
      <c r="K8" s="17" t="e">
        <f t="shared" si="2"/>
        <v>#DIV/0!</v>
      </c>
      <c r="L8" s="17" t="e">
        <f t="shared" si="2"/>
        <v>#DIV/0!</v>
      </c>
      <c r="M8" s="17" t="e">
        <f t="shared" si="2"/>
        <v>#DIV/0!</v>
      </c>
      <c r="N8" s="17" t="e">
        <f t="shared" si="2"/>
        <v>#DIV/0!</v>
      </c>
      <c r="O8" s="17" t="e">
        <f t="shared" si="2"/>
        <v>#DIV/0!</v>
      </c>
    </row>
    <row r="10" spans="1:15">
      <c r="A10" s="14" t="s">
        <v>26</v>
      </c>
    </row>
    <row r="11" spans="1:15">
      <c r="A11" s="18" t="str">
        <f t="array" ref="A11:A24">TRANSPOSE(B27:O27)</f>
        <v>SP500</v>
      </c>
      <c r="B11" s="19">
        <f t="shared" ref="B11:O11" si="3">CORREL($B$28:$B$80,B28:B80)</f>
        <v>1.0000000000000002</v>
      </c>
      <c r="C11" s="19">
        <f t="shared" si="3"/>
        <v>0.66088429894128786</v>
      </c>
      <c r="D11" s="19">
        <f t="shared" si="3"/>
        <v>0.272146311151029</v>
      </c>
      <c r="E11" s="19">
        <f t="shared" si="3"/>
        <v>0.4659757509761292</v>
      </c>
      <c r="F11" s="19">
        <f t="shared" si="3"/>
        <v>0.16581627597288898</v>
      </c>
      <c r="G11" s="19" t="e">
        <f t="shared" si="3"/>
        <v>#DIV/0!</v>
      </c>
      <c r="H11" s="19" t="e">
        <f t="shared" si="3"/>
        <v>#DIV/0!</v>
      </c>
      <c r="I11" s="19" t="e">
        <f t="shared" si="3"/>
        <v>#DIV/0!</v>
      </c>
      <c r="J11" s="19" t="e">
        <f t="shared" si="3"/>
        <v>#DIV/0!</v>
      </c>
      <c r="K11" s="19" t="e">
        <f t="shared" si="3"/>
        <v>#DIV/0!</v>
      </c>
      <c r="L11" s="19" t="e">
        <f t="shared" si="3"/>
        <v>#DIV/0!</v>
      </c>
      <c r="M11" s="19" t="e">
        <f t="shared" si="3"/>
        <v>#DIV/0!</v>
      </c>
      <c r="N11" s="19" t="e">
        <f t="shared" si="3"/>
        <v>#DIV/0!</v>
      </c>
      <c r="O11" s="19" t="e">
        <f t="shared" si="3"/>
        <v>#DIV/0!</v>
      </c>
    </row>
    <row r="12" spans="1:15">
      <c r="A12" s="18" t="str">
        <v>SmallStks</v>
      </c>
      <c r="B12" s="19"/>
      <c r="C12" s="19">
        <f t="shared" ref="C12:O12" si="4">CORREL($C$28:$C$80,C28:C80)</f>
        <v>1.0000000000000002</v>
      </c>
      <c r="D12" s="19">
        <f t="shared" si="4"/>
        <v>4.021153542763093E-2</v>
      </c>
      <c r="E12" s="19">
        <f t="shared" si="4"/>
        <v>0.76381741883442988</v>
      </c>
      <c r="F12" s="19">
        <f t="shared" si="4"/>
        <v>0.20996253724583036</v>
      </c>
      <c r="G12" s="19" t="e">
        <f t="shared" si="4"/>
        <v>#DIV/0!</v>
      </c>
      <c r="H12" s="19" t="e">
        <f t="shared" si="4"/>
        <v>#DIV/0!</v>
      </c>
      <c r="I12" s="19" t="e">
        <f t="shared" si="4"/>
        <v>#DIV/0!</v>
      </c>
      <c r="J12" s="19" t="e">
        <f t="shared" si="4"/>
        <v>#DIV/0!</v>
      </c>
      <c r="K12" s="19" t="e">
        <f t="shared" si="4"/>
        <v>#DIV/0!</v>
      </c>
      <c r="L12" s="19" t="e">
        <f t="shared" si="4"/>
        <v>#DIV/0!</v>
      </c>
      <c r="M12" s="19" t="e">
        <f t="shared" si="4"/>
        <v>#DIV/0!</v>
      </c>
      <c r="N12" s="19" t="e">
        <f t="shared" si="4"/>
        <v>#DIV/0!</v>
      </c>
      <c r="O12" s="19" t="e">
        <f t="shared" si="4"/>
        <v>#DIV/0!</v>
      </c>
    </row>
    <row r="13" spans="1:15">
      <c r="A13" s="18" t="str">
        <v>Bonds</v>
      </c>
      <c r="B13" s="19"/>
      <c r="C13" s="19"/>
      <c r="D13" s="19">
        <f t="shared" ref="D13:O13" si="5">CORREL($D$28:$D$80,D28:D80)</f>
        <v>1</v>
      </c>
      <c r="E13" s="19">
        <f t="shared" si="5"/>
        <v>0.20522216250337882</v>
      </c>
      <c r="F13" s="19">
        <f t="shared" si="5"/>
        <v>-0.21042448670204536</v>
      </c>
      <c r="G13" s="19" t="e">
        <f t="shared" si="5"/>
        <v>#DIV/0!</v>
      </c>
      <c r="H13" s="19" t="e">
        <f t="shared" si="5"/>
        <v>#DIV/0!</v>
      </c>
      <c r="I13" s="19" t="e">
        <f t="shared" si="5"/>
        <v>#DIV/0!</v>
      </c>
      <c r="J13" s="19" t="e">
        <f t="shared" si="5"/>
        <v>#DIV/0!</v>
      </c>
      <c r="K13" s="19" t="e">
        <f t="shared" si="5"/>
        <v>#DIV/0!</v>
      </c>
      <c r="L13" s="19" t="e">
        <f t="shared" si="5"/>
        <v>#DIV/0!</v>
      </c>
      <c r="M13" s="19" t="e">
        <f t="shared" si="5"/>
        <v>#DIV/0!</v>
      </c>
      <c r="N13" s="19" t="e">
        <f t="shared" si="5"/>
        <v>#DIV/0!</v>
      </c>
      <c r="O13" s="19" t="e">
        <f t="shared" si="5"/>
        <v>#DIV/0!</v>
      </c>
    </row>
    <row r="14" spans="1:15">
      <c r="A14" s="18" t="str">
        <v>REITs</v>
      </c>
      <c r="B14" s="19"/>
      <c r="C14" s="19"/>
      <c r="D14" s="19"/>
      <c r="E14" s="19">
        <f t="shared" ref="E14:O14" si="6">CORREL($E$28:$E$80,E28:E80)</f>
        <v>1</v>
      </c>
      <c r="F14" s="19">
        <f t="shared" si="6"/>
        <v>0.28912134291942637</v>
      </c>
      <c r="G14" s="19" t="e">
        <f t="shared" si="6"/>
        <v>#DIV/0!</v>
      </c>
      <c r="H14" s="19" t="e">
        <f t="shared" si="6"/>
        <v>#DIV/0!</v>
      </c>
      <c r="I14" s="19" t="e">
        <f t="shared" si="6"/>
        <v>#DIV/0!</v>
      </c>
      <c r="J14" s="19" t="e">
        <f t="shared" si="6"/>
        <v>#DIV/0!</v>
      </c>
      <c r="K14" s="19" t="e">
        <f t="shared" si="6"/>
        <v>#DIV/0!</v>
      </c>
      <c r="L14" s="19" t="e">
        <f t="shared" si="6"/>
        <v>#DIV/0!</v>
      </c>
      <c r="M14" s="19" t="e">
        <f t="shared" si="6"/>
        <v>#DIV/0!</v>
      </c>
      <c r="N14" s="19" t="e">
        <f t="shared" si="6"/>
        <v>#DIV/0!</v>
      </c>
      <c r="O14" s="19" t="e">
        <f t="shared" si="6"/>
        <v>#DIV/0!</v>
      </c>
    </row>
    <row r="15" spans="1:15">
      <c r="A15" s="18" t="str">
        <v>Priv Real  Est</v>
      </c>
      <c r="B15" s="19"/>
      <c r="C15" s="19"/>
      <c r="D15" s="19"/>
      <c r="E15" s="19"/>
      <c r="F15" s="19">
        <f t="shared" ref="F15:O15" si="7">CORREL($F$28:$F$80,F28:F80)</f>
        <v>1</v>
      </c>
      <c r="G15" s="19" t="e">
        <f t="shared" si="7"/>
        <v>#DIV/0!</v>
      </c>
      <c r="H15" s="19" t="e">
        <f t="shared" si="7"/>
        <v>#DIV/0!</v>
      </c>
      <c r="I15" s="19" t="e">
        <f t="shared" si="7"/>
        <v>#DIV/0!</v>
      </c>
      <c r="J15" s="19" t="e">
        <f t="shared" si="7"/>
        <v>#DIV/0!</v>
      </c>
      <c r="K15" s="19" t="e">
        <f t="shared" si="7"/>
        <v>#DIV/0!</v>
      </c>
      <c r="L15" s="19" t="e">
        <f t="shared" si="7"/>
        <v>#DIV/0!</v>
      </c>
      <c r="M15" s="19" t="e">
        <f t="shared" si="7"/>
        <v>#DIV/0!</v>
      </c>
      <c r="N15" s="19" t="e">
        <f t="shared" si="7"/>
        <v>#DIV/0!</v>
      </c>
      <c r="O15" s="19" t="e">
        <f t="shared" si="7"/>
        <v>#DIV/0!</v>
      </c>
    </row>
    <row r="16" spans="1:15">
      <c r="A16" s="18">
        <v>6</v>
      </c>
      <c r="B16" s="19"/>
      <c r="C16" s="19"/>
      <c r="D16" s="19"/>
      <c r="E16" s="19"/>
      <c r="F16" s="19"/>
      <c r="G16" s="19" t="e">
        <f t="shared" ref="G16:O16" si="8">CORREL($G$28:$G$80,G28:G80)</f>
        <v>#DIV/0!</v>
      </c>
      <c r="H16" s="19" t="e">
        <f t="shared" si="8"/>
        <v>#DIV/0!</v>
      </c>
      <c r="I16" s="19" t="e">
        <f t="shared" si="8"/>
        <v>#DIV/0!</v>
      </c>
      <c r="J16" s="19" t="e">
        <f t="shared" si="8"/>
        <v>#DIV/0!</v>
      </c>
      <c r="K16" s="19" t="e">
        <f t="shared" si="8"/>
        <v>#DIV/0!</v>
      </c>
      <c r="L16" s="19" t="e">
        <f t="shared" si="8"/>
        <v>#DIV/0!</v>
      </c>
      <c r="M16" s="19" t="e">
        <f t="shared" si="8"/>
        <v>#DIV/0!</v>
      </c>
      <c r="N16" s="19" t="e">
        <f t="shared" si="8"/>
        <v>#DIV/0!</v>
      </c>
      <c r="O16" s="19" t="e">
        <f t="shared" si="8"/>
        <v>#DIV/0!</v>
      </c>
    </row>
    <row r="17" spans="1:15">
      <c r="A17" s="18">
        <v>7</v>
      </c>
      <c r="B17" s="19"/>
      <c r="C17" s="19"/>
      <c r="D17" s="19"/>
      <c r="E17" s="19"/>
      <c r="F17" s="19"/>
      <c r="G17" s="19"/>
      <c r="H17" s="19" t="e">
        <f t="shared" ref="H17:O17" si="9">CORREL($H$28:$H$80,H28:H80)</f>
        <v>#DIV/0!</v>
      </c>
      <c r="I17" s="19" t="e">
        <f t="shared" si="9"/>
        <v>#DIV/0!</v>
      </c>
      <c r="J17" s="19" t="e">
        <f t="shared" si="9"/>
        <v>#DIV/0!</v>
      </c>
      <c r="K17" s="19" t="e">
        <f t="shared" si="9"/>
        <v>#DIV/0!</v>
      </c>
      <c r="L17" s="19" t="e">
        <f t="shared" si="9"/>
        <v>#DIV/0!</v>
      </c>
      <c r="M17" s="19" t="e">
        <f t="shared" si="9"/>
        <v>#DIV/0!</v>
      </c>
      <c r="N17" s="19" t="e">
        <f t="shared" si="9"/>
        <v>#DIV/0!</v>
      </c>
      <c r="O17" s="19" t="e">
        <f t="shared" si="9"/>
        <v>#DIV/0!</v>
      </c>
    </row>
    <row r="18" spans="1:15">
      <c r="A18" s="18">
        <v>8</v>
      </c>
      <c r="B18" s="19"/>
      <c r="C18" s="19"/>
      <c r="D18" s="19"/>
      <c r="E18" s="19"/>
      <c r="F18" s="19"/>
      <c r="G18" s="19"/>
      <c r="H18" s="19"/>
      <c r="I18" s="19" t="e">
        <f t="shared" ref="I18:O18" si="10">CORREL($I$28:$I$80,I28:I80)</f>
        <v>#DIV/0!</v>
      </c>
      <c r="J18" s="19" t="e">
        <f t="shared" si="10"/>
        <v>#DIV/0!</v>
      </c>
      <c r="K18" s="19" t="e">
        <f t="shared" si="10"/>
        <v>#DIV/0!</v>
      </c>
      <c r="L18" s="19" t="e">
        <f t="shared" si="10"/>
        <v>#DIV/0!</v>
      </c>
      <c r="M18" s="19" t="e">
        <f t="shared" si="10"/>
        <v>#DIV/0!</v>
      </c>
      <c r="N18" s="19" t="e">
        <f t="shared" si="10"/>
        <v>#DIV/0!</v>
      </c>
      <c r="O18" s="19" t="e">
        <f t="shared" si="10"/>
        <v>#DIV/0!</v>
      </c>
    </row>
    <row r="19" spans="1:15">
      <c r="A19" s="18">
        <v>9</v>
      </c>
      <c r="B19" s="19"/>
      <c r="C19" s="19"/>
      <c r="D19" s="19"/>
      <c r="E19" s="19"/>
      <c r="F19" s="19"/>
      <c r="G19" s="19"/>
      <c r="H19" s="19"/>
      <c r="I19" s="19"/>
      <c r="J19" s="19" t="e">
        <f t="shared" ref="J19:O19" si="11">CORREL($J$28:$J$80,J28:J80)</f>
        <v>#DIV/0!</v>
      </c>
      <c r="K19" s="19" t="e">
        <f t="shared" si="11"/>
        <v>#DIV/0!</v>
      </c>
      <c r="L19" s="19" t="e">
        <f t="shared" si="11"/>
        <v>#DIV/0!</v>
      </c>
      <c r="M19" s="19" t="e">
        <f t="shared" si="11"/>
        <v>#DIV/0!</v>
      </c>
      <c r="N19" s="19" t="e">
        <f t="shared" si="11"/>
        <v>#DIV/0!</v>
      </c>
      <c r="O19" s="19" t="e">
        <f t="shared" si="11"/>
        <v>#DIV/0!</v>
      </c>
    </row>
    <row r="20" spans="1:15">
      <c r="A20" s="18">
        <v>10</v>
      </c>
      <c r="B20" s="19"/>
      <c r="C20" s="19"/>
      <c r="D20" s="19"/>
      <c r="E20" s="19"/>
      <c r="F20" s="19"/>
      <c r="G20" s="19"/>
      <c r="H20" s="19"/>
      <c r="I20" s="19"/>
      <c r="J20" s="19"/>
      <c r="K20" s="19" t="e">
        <f>CORREL($K$28:$K$80,K28:K80)</f>
        <v>#DIV/0!</v>
      </c>
      <c r="L20" s="19" t="e">
        <f>CORREL($K$28:$K$80,L28:L80)</f>
        <v>#DIV/0!</v>
      </c>
      <c r="M20" s="19" t="e">
        <f>CORREL($K$28:$K$80,M28:M80)</f>
        <v>#DIV/0!</v>
      </c>
      <c r="N20" s="19" t="e">
        <f>CORREL($K$28:$K$80,N28:N80)</f>
        <v>#DIV/0!</v>
      </c>
      <c r="O20" s="19" t="e">
        <f>CORREL($K$28:$K$80,O28:O80)</f>
        <v>#DIV/0!</v>
      </c>
    </row>
    <row r="21" spans="1:15">
      <c r="A21" s="18">
        <v>11</v>
      </c>
      <c r="B21" s="19"/>
      <c r="C21" s="19"/>
      <c r="D21" s="19"/>
      <c r="E21" s="19"/>
      <c r="F21" s="19"/>
      <c r="G21" s="19"/>
      <c r="H21" s="19"/>
      <c r="I21" s="19"/>
      <c r="J21" s="19"/>
      <c r="K21" s="19"/>
      <c r="L21" s="19" t="e">
        <f>CORREL($L$28:$L$80,L28:L80)</f>
        <v>#DIV/0!</v>
      </c>
      <c r="M21" s="19" t="e">
        <f>CORREL($L$28:$L$80,M28:M80)</f>
        <v>#DIV/0!</v>
      </c>
      <c r="N21" s="19" t="e">
        <f>CORREL($L$28:$L$80,N28:N80)</f>
        <v>#DIV/0!</v>
      </c>
      <c r="O21" s="19" t="e">
        <f>CORREL($L$28:$L$80,O28:O80)</f>
        <v>#DIV/0!</v>
      </c>
    </row>
    <row r="22" spans="1:15">
      <c r="A22" s="18">
        <v>12</v>
      </c>
      <c r="B22" s="19"/>
      <c r="C22" s="19"/>
      <c r="D22" s="19"/>
      <c r="E22" s="19"/>
      <c r="F22" s="19"/>
      <c r="G22" s="19"/>
      <c r="H22" s="19"/>
      <c r="I22" s="19"/>
      <c r="J22" s="19"/>
      <c r="K22" s="19"/>
      <c r="L22" s="19"/>
      <c r="M22" s="19" t="e">
        <f>CORREL($M$28:$M$80,M28:M80)</f>
        <v>#DIV/0!</v>
      </c>
      <c r="N22" s="19" t="e">
        <f>CORREL($M$28:$M$80,N28:N80)</f>
        <v>#DIV/0!</v>
      </c>
      <c r="O22" s="19" t="e">
        <f>CORREL($M$28:$M$80,O28:O80)</f>
        <v>#DIV/0!</v>
      </c>
    </row>
    <row r="23" spans="1:15">
      <c r="A23" s="18">
        <v>13</v>
      </c>
      <c r="B23" s="19"/>
      <c r="C23" s="19"/>
      <c r="D23" s="19"/>
      <c r="E23" s="19"/>
      <c r="F23" s="19"/>
      <c r="G23" s="19"/>
      <c r="H23" s="19"/>
      <c r="I23" s="19"/>
      <c r="J23" s="19"/>
      <c r="K23" s="19"/>
      <c r="L23" s="19"/>
      <c r="M23" s="19"/>
      <c r="N23" s="19" t="e">
        <f>CORREL($N$28:$N$80,N28:N80)</f>
        <v>#DIV/0!</v>
      </c>
      <c r="O23" s="19" t="e">
        <f>CORREL($N$28:$N$80,O28:O80)</f>
        <v>#DIV/0!</v>
      </c>
    </row>
    <row r="24" spans="1:15">
      <c r="A24" s="18">
        <v>14</v>
      </c>
      <c r="B24" s="19"/>
      <c r="C24" s="19"/>
      <c r="D24" s="19"/>
      <c r="E24" s="19"/>
      <c r="F24" s="19"/>
      <c r="G24" s="19"/>
      <c r="H24" s="19"/>
      <c r="I24" s="19"/>
      <c r="J24" s="19"/>
      <c r="K24" s="19"/>
      <c r="L24" s="19"/>
      <c r="M24" s="19"/>
      <c r="N24" s="19"/>
      <c r="O24" s="19" t="e">
        <f>CORREL($O$28:$O$80,O28:O80)</f>
        <v>#DIV/0!</v>
      </c>
    </row>
    <row r="25" spans="1:15">
      <c r="B25" s="20"/>
    </row>
    <row r="26" spans="1:15">
      <c r="A26" s="14" t="s">
        <v>27</v>
      </c>
      <c r="B26" s="18" t="s">
        <v>64</v>
      </c>
      <c r="C26" s="18" t="s">
        <v>65</v>
      </c>
      <c r="D26" s="18" t="s">
        <v>66</v>
      </c>
    </row>
    <row r="27" spans="1:15" s="23" customFormat="1" ht="22.5" customHeight="1">
      <c r="A27" s="21" t="s">
        <v>28</v>
      </c>
      <c r="B27" s="22" t="s">
        <v>67</v>
      </c>
      <c r="C27" s="22" t="s">
        <v>68</v>
      </c>
      <c r="D27" s="22" t="s">
        <v>30</v>
      </c>
      <c r="E27" s="22" t="s">
        <v>69</v>
      </c>
      <c r="F27" s="22" t="s">
        <v>70</v>
      </c>
      <c r="G27" s="22">
        <v>6</v>
      </c>
      <c r="H27" s="22">
        <v>7</v>
      </c>
      <c r="I27" s="22">
        <v>8</v>
      </c>
      <c r="J27" s="22">
        <v>9</v>
      </c>
      <c r="K27" s="22">
        <v>10</v>
      </c>
      <c r="L27" s="22">
        <v>11</v>
      </c>
      <c r="M27" s="22">
        <v>12</v>
      </c>
      <c r="N27" s="22">
        <v>13</v>
      </c>
      <c r="O27" s="22">
        <v>14</v>
      </c>
    </row>
    <row r="28" spans="1:15">
      <c r="A28" s="24">
        <v>1970</v>
      </c>
      <c r="B28" s="25">
        <v>4.0100000800000001E-2</v>
      </c>
      <c r="C28" s="25">
        <v>-0.17433851606910999</v>
      </c>
      <c r="D28" s="25">
        <v>0.121100001</v>
      </c>
      <c r="E28" s="25"/>
      <c r="F28" s="25">
        <v>0.20550000000000002</v>
      </c>
      <c r="G28" s="25"/>
      <c r="H28" s="25"/>
      <c r="I28" s="26"/>
      <c r="J28" s="26"/>
      <c r="K28" s="26"/>
      <c r="L28" s="26"/>
      <c r="M28" s="26"/>
      <c r="N28" s="26"/>
      <c r="O28" s="26"/>
    </row>
    <row r="29" spans="1:15">
      <c r="A29" s="24">
        <v>1971</v>
      </c>
      <c r="B29" s="25">
        <v>0.14309999339999999</v>
      </c>
      <c r="C29" s="25">
        <v>0.16499624343606301</v>
      </c>
      <c r="D29" s="25">
        <v>0.1323000043</v>
      </c>
      <c r="E29" s="25"/>
      <c r="F29" s="25">
        <v>0.16090000000000002</v>
      </c>
      <c r="G29" s="25"/>
      <c r="H29" s="25"/>
      <c r="I29" s="26"/>
      <c r="J29" s="26"/>
      <c r="K29" s="26"/>
      <c r="L29" s="26"/>
      <c r="M29" s="26"/>
      <c r="N29" s="26"/>
      <c r="O29" s="26"/>
    </row>
    <row r="30" spans="1:15">
      <c r="A30" s="24">
        <v>1972</v>
      </c>
      <c r="B30" s="25">
        <v>0.18975996414900001</v>
      </c>
      <c r="C30" s="25">
        <v>4.4341309831707997E-2</v>
      </c>
      <c r="D30" s="25">
        <v>5.6931324993599999E-2</v>
      </c>
      <c r="E30" s="25"/>
      <c r="F30" s="25">
        <v>2.4E-2</v>
      </c>
      <c r="G30" s="25"/>
      <c r="H30" s="25"/>
      <c r="I30" s="26"/>
      <c r="J30" s="26"/>
      <c r="K30" s="26"/>
      <c r="L30" s="26"/>
      <c r="M30" s="26"/>
      <c r="N30" s="26"/>
      <c r="O30" s="26"/>
    </row>
    <row r="31" spans="1:15">
      <c r="A31" s="24">
        <v>1973</v>
      </c>
      <c r="B31" s="25">
        <v>-0.146617072367</v>
      </c>
      <c r="C31" s="25">
        <v>-0.30904416764431003</v>
      </c>
      <c r="D31" s="25">
        <v>-1.1111111111100001E-2</v>
      </c>
      <c r="E31" s="25"/>
      <c r="F31" s="25">
        <v>6.1800000000000001E-2</v>
      </c>
      <c r="G31" s="25"/>
      <c r="H31" s="25"/>
      <c r="I31" s="26"/>
      <c r="J31" s="26"/>
      <c r="K31" s="26"/>
      <c r="L31" s="26"/>
      <c r="M31" s="26"/>
      <c r="N31" s="26"/>
      <c r="O31" s="26"/>
    </row>
    <row r="32" spans="1:15">
      <c r="A32" s="24">
        <v>1974</v>
      </c>
      <c r="B32" s="25">
        <v>-0.26467586206900001</v>
      </c>
      <c r="C32" s="25">
        <v>-0.19945128946262</v>
      </c>
      <c r="D32" s="25">
        <v>4.3478260869600001E-2</v>
      </c>
      <c r="E32" s="25">
        <v>-0.42230000000000001</v>
      </c>
      <c r="F32" s="25">
        <v>-4.4499999999999998E-2</v>
      </c>
      <c r="G32" s="25"/>
      <c r="H32" s="25"/>
      <c r="I32" s="26"/>
      <c r="J32" s="26"/>
      <c r="K32" s="26"/>
      <c r="L32" s="26"/>
      <c r="M32" s="26"/>
      <c r="N32" s="26"/>
      <c r="O32" s="26"/>
    </row>
    <row r="33" spans="1:15">
      <c r="A33" s="24">
        <v>1975</v>
      </c>
      <c r="B33" s="25">
        <v>0.37202453527399998</v>
      </c>
      <c r="C33" s="25">
        <v>0.52815780878570007</v>
      </c>
      <c r="D33" s="25">
        <v>9.1994382022500001E-2</v>
      </c>
      <c r="E33" s="25">
        <v>0.3634</v>
      </c>
      <c r="F33" s="25">
        <v>5.4300000000000001E-2</v>
      </c>
      <c r="G33" s="25"/>
      <c r="H33" s="25"/>
      <c r="I33" s="26"/>
      <c r="J33" s="26"/>
      <c r="K33" s="26"/>
      <c r="L33" s="26"/>
      <c r="M33" s="26"/>
      <c r="N33" s="26"/>
      <c r="O33" s="26"/>
    </row>
    <row r="34" spans="1:15">
      <c r="A34" s="24">
        <v>1976</v>
      </c>
      <c r="B34" s="25">
        <v>0.23843377447200001</v>
      </c>
      <c r="C34" s="25">
        <v>0.57377464477707296</v>
      </c>
      <c r="D34" s="25">
        <v>0.16763129689199999</v>
      </c>
      <c r="E34" s="25">
        <v>0.48970000000000002</v>
      </c>
      <c r="F34" s="25">
        <v>0.25059999999999999</v>
      </c>
      <c r="G34" s="25"/>
      <c r="H34" s="25"/>
      <c r="I34" s="26"/>
      <c r="J34" s="26"/>
      <c r="K34" s="26"/>
      <c r="L34" s="26"/>
      <c r="M34" s="26"/>
      <c r="N34" s="26"/>
      <c r="O34" s="26"/>
    </row>
    <row r="35" spans="1:15">
      <c r="A35" s="24">
        <v>1977</v>
      </c>
      <c r="B35" s="25">
        <v>-7.1833877947499999E-2</v>
      </c>
      <c r="C35" s="25">
        <v>0.25377073733453598</v>
      </c>
      <c r="D35" s="25">
        <v>-6.7927299430900001E-3</v>
      </c>
      <c r="E35" s="25">
        <v>0.1908</v>
      </c>
      <c r="F35" s="25">
        <v>0.1026</v>
      </c>
      <c r="G35" s="25"/>
      <c r="H35" s="25"/>
      <c r="I35" s="26"/>
      <c r="J35" s="26"/>
      <c r="K35" s="26"/>
      <c r="L35" s="26"/>
      <c r="M35" s="26"/>
      <c r="N35" s="26"/>
      <c r="O35" s="26"/>
    </row>
    <row r="36" spans="1:15">
      <c r="A36" s="24">
        <v>1978</v>
      </c>
      <c r="B36" s="25">
        <v>6.5600000000000006E-2</v>
      </c>
      <c r="C36" s="25">
        <v>0.23461151746077</v>
      </c>
      <c r="D36" s="25">
        <v>-1.18E-2</v>
      </c>
      <c r="E36" s="25">
        <v>-1.6400000000000001E-2</v>
      </c>
      <c r="F36" s="25">
        <v>0.21010000000000001</v>
      </c>
      <c r="G36" s="25"/>
      <c r="H36" s="25"/>
      <c r="I36" s="26"/>
      <c r="J36" s="26"/>
      <c r="K36" s="26"/>
      <c r="L36" s="26"/>
      <c r="M36" s="26"/>
      <c r="N36" s="26"/>
      <c r="O36" s="26"/>
    </row>
    <row r="37" spans="1:15">
      <c r="A37" s="24">
        <v>1979</v>
      </c>
      <c r="B37" s="25">
        <v>0.18440000000000001</v>
      </c>
      <c r="C37" s="25">
        <v>0.43464336291702799</v>
      </c>
      <c r="D37" s="25">
        <v>-1.23E-2</v>
      </c>
      <c r="E37" s="25">
        <v>0.30530000000000002</v>
      </c>
      <c r="F37" s="25">
        <v>0.24302884423512969</v>
      </c>
      <c r="G37" s="25"/>
      <c r="H37" s="25"/>
      <c r="I37" s="26"/>
      <c r="J37" s="26"/>
      <c r="K37" s="26"/>
      <c r="L37" s="26"/>
      <c r="M37" s="26"/>
      <c r="N37" s="26"/>
      <c r="O37" s="26"/>
    </row>
    <row r="38" spans="1:15">
      <c r="A38" s="24">
        <v>1980</v>
      </c>
      <c r="B38" s="25">
        <v>0.32419999999999999</v>
      </c>
      <c r="C38" s="25">
        <v>0.39875241536927702</v>
      </c>
      <c r="D38" s="25">
        <v>-3.95E-2</v>
      </c>
      <c r="E38" s="25">
        <v>0.2802</v>
      </c>
      <c r="F38" s="25">
        <v>0.15559686441916964</v>
      </c>
      <c r="G38" s="25"/>
      <c r="H38" s="25"/>
      <c r="I38" s="26"/>
      <c r="J38" s="26"/>
      <c r="K38" s="26"/>
      <c r="L38" s="26"/>
      <c r="M38" s="26"/>
      <c r="N38" s="26"/>
      <c r="O38" s="26"/>
    </row>
    <row r="39" spans="1:15">
      <c r="A39" s="24">
        <v>1981</v>
      </c>
      <c r="B39" s="25">
        <v>-4.9099999999999998E-2</v>
      </c>
      <c r="C39" s="25">
        <v>0.13878970077130801</v>
      </c>
      <c r="D39" s="25">
        <v>1.8599999999999998E-2</v>
      </c>
      <c r="E39" s="25">
        <v>8.5800000000000001E-2</v>
      </c>
      <c r="F39" s="25">
        <v>0.20959093080185037</v>
      </c>
      <c r="G39" s="25"/>
      <c r="H39" s="25"/>
      <c r="I39" s="26"/>
      <c r="J39" s="26"/>
      <c r="K39" s="26"/>
      <c r="L39" s="26"/>
      <c r="M39" s="26"/>
      <c r="N39" s="26"/>
      <c r="O39" s="26"/>
    </row>
    <row r="40" spans="1:15">
      <c r="A40" s="24">
        <v>1982</v>
      </c>
      <c r="B40" s="25">
        <v>0.21410000000000001</v>
      </c>
      <c r="C40" s="25">
        <v>0.28005267493542801</v>
      </c>
      <c r="D40" s="25">
        <v>0.40360000000000001</v>
      </c>
      <c r="E40" s="25">
        <v>0.31640000000000001</v>
      </c>
      <c r="F40" s="25">
        <v>-2.4850886259552091E-2</v>
      </c>
      <c r="G40" s="25"/>
      <c r="H40" s="25"/>
      <c r="I40" s="26"/>
      <c r="J40" s="26"/>
      <c r="K40" s="26"/>
      <c r="L40" s="26"/>
      <c r="M40" s="26"/>
      <c r="N40" s="26"/>
      <c r="O40" s="26"/>
    </row>
    <row r="41" spans="1:15">
      <c r="A41" s="24">
        <v>1983</v>
      </c>
      <c r="B41" s="25">
        <v>0.22509999999999999</v>
      </c>
      <c r="C41" s="25">
        <v>0.39668399991235803</v>
      </c>
      <c r="D41" s="25">
        <v>6.4999999999999997E-3</v>
      </c>
      <c r="E41" s="25">
        <v>0.25469999999999998</v>
      </c>
      <c r="F41" s="25">
        <v>0.14185717098321882</v>
      </c>
      <c r="G41" s="25"/>
      <c r="H41" s="25"/>
      <c r="I41" s="26"/>
      <c r="J41" s="26"/>
      <c r="K41" s="26"/>
      <c r="L41" s="26"/>
      <c r="M41" s="26"/>
      <c r="N41" s="26"/>
      <c r="O41" s="26"/>
    </row>
    <row r="42" spans="1:15">
      <c r="A42" s="24">
        <v>1984</v>
      </c>
      <c r="B42" s="25">
        <v>6.2700000000000006E-2</v>
      </c>
      <c r="C42" s="25">
        <v>-6.6690524986546998E-2</v>
      </c>
      <c r="D42" s="25">
        <v>0.15479999999999999</v>
      </c>
      <c r="E42" s="25">
        <v>0.1482</v>
      </c>
      <c r="F42" s="25">
        <v>0.14344180054149261</v>
      </c>
      <c r="G42" s="25"/>
      <c r="H42" s="25"/>
      <c r="I42" s="26"/>
      <c r="J42" s="26"/>
      <c r="K42" s="26"/>
      <c r="L42" s="26"/>
      <c r="M42" s="26"/>
      <c r="N42" s="26"/>
      <c r="O42" s="26"/>
    </row>
    <row r="43" spans="1:15">
      <c r="A43" s="24">
        <v>1985</v>
      </c>
      <c r="B43" s="25">
        <v>0.3216</v>
      </c>
      <c r="C43" s="25">
        <v>0.24661889609079199</v>
      </c>
      <c r="D43" s="25">
        <v>0.30969999999999998</v>
      </c>
      <c r="E43" s="25">
        <v>5.9200000000000003E-2</v>
      </c>
      <c r="F43" s="25">
        <v>8.1619263868343256E-2</v>
      </c>
      <c r="G43" s="25"/>
      <c r="H43" s="25"/>
      <c r="I43" s="26"/>
      <c r="J43" s="26"/>
      <c r="K43" s="26"/>
      <c r="L43" s="26"/>
      <c r="M43" s="26"/>
      <c r="N43" s="26"/>
      <c r="O43" s="26"/>
    </row>
    <row r="44" spans="1:15">
      <c r="A44" s="24">
        <v>1986</v>
      </c>
      <c r="B44" s="25">
        <v>0.1847</v>
      </c>
      <c r="C44" s="25">
        <v>6.8512996249505409E-2</v>
      </c>
      <c r="D44" s="25">
        <v>0.24529999999999999</v>
      </c>
      <c r="E44" s="25">
        <v>0.1918</v>
      </c>
      <c r="F44" s="25">
        <v>1.9094726322075241E-2</v>
      </c>
      <c r="G44" s="25"/>
      <c r="H44" s="25"/>
      <c r="I44" s="26"/>
      <c r="J44" s="26"/>
      <c r="K44" s="26"/>
      <c r="L44" s="26"/>
      <c r="M44" s="26"/>
      <c r="N44" s="26"/>
      <c r="O44" s="26"/>
    </row>
    <row r="45" spans="1:15">
      <c r="A45" s="24">
        <v>1987</v>
      </c>
      <c r="B45" s="25">
        <v>5.2299999999999999E-2</v>
      </c>
      <c r="C45" s="25">
        <v>-9.2974114420152687E-2</v>
      </c>
      <c r="D45" s="25">
        <v>-2.7099999999999999E-2</v>
      </c>
      <c r="E45" s="25">
        <v>-0.1067</v>
      </c>
      <c r="F45" s="25">
        <v>4.1844492319349218E-2</v>
      </c>
      <c r="G45" s="25"/>
      <c r="H45" s="25"/>
      <c r="I45" s="26"/>
      <c r="J45" s="26"/>
      <c r="K45" s="26"/>
      <c r="L45" s="26"/>
      <c r="M45" s="26"/>
      <c r="N45" s="26"/>
      <c r="O45" s="26"/>
    </row>
    <row r="46" spans="1:15">
      <c r="A46" s="24">
        <v>1988</v>
      </c>
      <c r="B46" s="25">
        <v>0.1681</v>
      </c>
      <c r="C46" s="25">
        <v>0.228742633583288</v>
      </c>
      <c r="D46" s="25">
        <v>9.6699999999999994E-2</v>
      </c>
      <c r="E46" s="25">
        <v>0.11360000000000001</v>
      </c>
      <c r="F46" s="25">
        <v>7.8751252441083344E-2</v>
      </c>
      <c r="G46" s="25"/>
      <c r="H46" s="25"/>
      <c r="I46" s="26"/>
      <c r="J46" s="26"/>
      <c r="K46" s="26"/>
      <c r="L46" s="26"/>
      <c r="M46" s="26"/>
      <c r="N46" s="26"/>
      <c r="O46" s="26"/>
    </row>
    <row r="47" spans="1:15">
      <c r="A47" s="24">
        <v>1989</v>
      </c>
      <c r="B47" s="25">
        <v>0.31490000000000001</v>
      </c>
      <c r="C47" s="25">
        <v>0.10178705448516301</v>
      </c>
      <c r="D47" s="25">
        <v>0.18110000000000001</v>
      </c>
      <c r="E47" s="25">
        <v>-1.8100000000000002E-2</v>
      </c>
      <c r="F47" s="25">
        <v>3.3086138702173848E-2</v>
      </c>
      <c r="G47" s="25"/>
      <c r="H47" s="25"/>
      <c r="I47" s="26"/>
      <c r="J47" s="26"/>
      <c r="K47" s="26"/>
      <c r="L47" s="26"/>
      <c r="M47" s="26"/>
      <c r="N47" s="26"/>
      <c r="O47" s="26"/>
    </row>
    <row r="48" spans="1:15">
      <c r="A48" s="24">
        <v>1990</v>
      </c>
      <c r="B48" s="25">
        <v>-3.1699999999999999E-2</v>
      </c>
      <c r="C48" s="25">
        <v>-0.21561065300257798</v>
      </c>
      <c r="D48" s="25">
        <v>6.1800000000000001E-2</v>
      </c>
      <c r="E48" s="25">
        <v>-0.17349999999999999</v>
      </c>
      <c r="F48" s="25">
        <v>-5.7812061564149621E-2</v>
      </c>
      <c r="G48" s="25"/>
      <c r="H48" s="25"/>
      <c r="I48" s="26"/>
      <c r="J48" s="26"/>
      <c r="K48" s="26"/>
      <c r="L48" s="26"/>
      <c r="M48" s="26"/>
      <c r="N48" s="26"/>
      <c r="O48" s="26"/>
    </row>
    <row r="49" spans="1:15">
      <c r="A49" s="24">
        <v>1991</v>
      </c>
      <c r="B49" s="25">
        <v>0.30549999999999999</v>
      </c>
      <c r="C49" s="25">
        <v>0.446342805443807</v>
      </c>
      <c r="D49" s="25">
        <v>0.193</v>
      </c>
      <c r="E49" s="25">
        <v>0.35680000000000001</v>
      </c>
      <c r="F49" s="25">
        <v>-0.10634607649236892</v>
      </c>
      <c r="G49" s="25"/>
      <c r="H49" s="25"/>
      <c r="I49" s="26"/>
      <c r="J49" s="26"/>
      <c r="K49" s="26"/>
      <c r="L49" s="26"/>
      <c r="M49" s="26"/>
      <c r="N49" s="26"/>
      <c r="O49" s="26"/>
    </row>
    <row r="50" spans="1:15">
      <c r="A50" s="24">
        <v>1992</v>
      </c>
      <c r="B50" s="25">
        <v>7.6700000000000004E-2</v>
      </c>
      <c r="C50" s="25">
        <v>0.23349379471270301</v>
      </c>
      <c r="D50" s="25">
        <v>8.0500000000000002E-2</v>
      </c>
      <c r="E50" s="25">
        <v>0.12180000000000001</v>
      </c>
      <c r="F50" s="25">
        <v>1.2314079189433592E-2</v>
      </c>
      <c r="G50" s="25"/>
      <c r="H50" s="25"/>
      <c r="I50" s="26"/>
      <c r="J50" s="26"/>
      <c r="K50" s="26"/>
      <c r="L50" s="26"/>
      <c r="M50" s="26"/>
      <c r="N50" s="26"/>
      <c r="O50" s="26"/>
    </row>
    <row r="51" spans="1:15">
      <c r="A51" s="24">
        <v>1993</v>
      </c>
      <c r="B51" s="25">
        <v>9.9900000000000003E-2</v>
      </c>
      <c r="C51" s="25">
        <v>0.209785206448942</v>
      </c>
      <c r="D51" s="25">
        <v>0.18240000000000001</v>
      </c>
      <c r="E51" s="25">
        <v>0.1855</v>
      </c>
      <c r="F51" s="25">
        <v>0.12386657116420902</v>
      </c>
      <c r="G51" s="25"/>
      <c r="H51" s="25"/>
      <c r="I51" s="26"/>
      <c r="J51" s="26"/>
      <c r="K51" s="26"/>
      <c r="L51" s="26"/>
      <c r="M51" s="26"/>
      <c r="N51" s="26"/>
      <c r="O51" s="26"/>
    </row>
    <row r="52" spans="1:15">
      <c r="A52" s="24">
        <v>1994</v>
      </c>
      <c r="B52" s="25">
        <v>1.3100000000000001E-2</v>
      </c>
      <c r="C52" s="25">
        <v>3.1056014371201899E-2</v>
      </c>
      <c r="D52" s="25">
        <v>-7.7700000000000005E-2</v>
      </c>
      <c r="E52" s="25">
        <v>8.0999999999999996E-3</v>
      </c>
      <c r="F52" s="25">
        <v>0.17049032181951135</v>
      </c>
      <c r="G52" s="25"/>
      <c r="H52" s="25"/>
      <c r="I52" s="26"/>
      <c r="J52" s="26"/>
      <c r="K52" s="26"/>
      <c r="L52" s="26"/>
      <c r="M52" s="26"/>
      <c r="N52" s="26"/>
      <c r="O52" s="26"/>
    </row>
    <row r="53" spans="1:15">
      <c r="A53" s="24">
        <v>1995</v>
      </c>
      <c r="B53" s="25">
        <v>0.37430000000000002</v>
      </c>
      <c r="C53" s="25">
        <v>0.34460182821109797</v>
      </c>
      <c r="D53" s="25">
        <v>0.31669999999999998</v>
      </c>
      <c r="E53" s="25">
        <v>0.18310000000000001</v>
      </c>
      <c r="F53" s="25">
        <v>0.11486604958126934</v>
      </c>
      <c r="G53" s="25"/>
      <c r="H53" s="25"/>
      <c r="I53" s="26"/>
      <c r="J53" s="26"/>
      <c r="K53" s="26"/>
      <c r="L53" s="26"/>
      <c r="M53" s="26"/>
      <c r="N53" s="26"/>
      <c r="O53" s="26"/>
    </row>
    <row r="54" spans="1:15">
      <c r="A54" s="24">
        <v>1996</v>
      </c>
      <c r="B54" s="25">
        <v>0.23069999999999999</v>
      </c>
      <c r="C54" s="25">
        <v>0.17622320990316201</v>
      </c>
      <c r="D54" s="25">
        <v>-9.2999999999999992E-3</v>
      </c>
      <c r="E54" s="25">
        <v>0.35749999999999998</v>
      </c>
      <c r="F54" s="25">
        <v>0.1609990196499575</v>
      </c>
      <c r="G54" s="25"/>
      <c r="H54" s="25"/>
      <c r="I54" s="26"/>
      <c r="J54" s="26"/>
      <c r="K54" s="26"/>
      <c r="L54" s="26"/>
      <c r="M54" s="26"/>
      <c r="N54" s="26"/>
      <c r="O54" s="26"/>
    </row>
    <row r="55" spans="1:15">
      <c r="A55" s="24">
        <v>1997</v>
      </c>
      <c r="B55" s="25">
        <v>0.33360000000000001</v>
      </c>
      <c r="C55" s="25">
        <v>0.22775301133777301</v>
      </c>
      <c r="D55" s="25">
        <v>0.1585</v>
      </c>
      <c r="E55" s="25">
        <v>0.18870000000000001</v>
      </c>
      <c r="F55" s="25">
        <v>0.19707618229803386</v>
      </c>
      <c r="G55" s="25"/>
      <c r="H55" s="25"/>
      <c r="I55" s="26"/>
      <c r="J55" s="26"/>
      <c r="K55" s="26"/>
      <c r="L55" s="26"/>
      <c r="M55" s="26"/>
      <c r="N55" s="26"/>
      <c r="O55" s="26"/>
    </row>
    <row r="56" spans="1:15">
      <c r="A56" s="24">
        <v>1998</v>
      </c>
      <c r="B56" s="25">
        <v>0.2858</v>
      </c>
      <c r="C56" s="25">
        <v>-7.3065782303536803E-2</v>
      </c>
      <c r="D56" s="25">
        <v>0.13059999999999999</v>
      </c>
      <c r="E56" s="25">
        <v>-0.18820000000000001</v>
      </c>
      <c r="F56" s="25">
        <v>0.19127116100056554</v>
      </c>
      <c r="G56" s="25"/>
      <c r="H56" s="25"/>
      <c r="I56" s="26"/>
      <c r="J56" s="26"/>
      <c r="K56" s="26"/>
      <c r="L56" s="26"/>
      <c r="M56" s="26"/>
      <c r="N56" s="26"/>
      <c r="O56" s="26"/>
    </row>
    <row r="57" spans="1:15">
      <c r="A57" s="24">
        <v>1999</v>
      </c>
      <c r="B57" s="25">
        <v>0.2104</v>
      </c>
      <c r="C57" s="25">
        <v>0.29787850261191001</v>
      </c>
      <c r="D57" s="25">
        <v>-8.9599999999999999E-2</v>
      </c>
      <c r="E57" s="25">
        <v>-6.4799999999999996E-2</v>
      </c>
      <c r="F57" s="25">
        <v>5.1186795051492685E-2</v>
      </c>
      <c r="G57" s="25"/>
      <c r="H57" s="25"/>
      <c r="I57" s="26"/>
      <c r="J57" s="26"/>
      <c r="K57" s="26"/>
      <c r="L57" s="26"/>
      <c r="M57" s="26"/>
      <c r="N57" s="26"/>
      <c r="O57" s="26"/>
    </row>
    <row r="58" spans="1:15">
      <c r="A58" s="24">
        <v>2000</v>
      </c>
      <c r="B58" s="25">
        <v>-9.11E-2</v>
      </c>
      <c r="C58" s="25">
        <v>-3.5923411159832101E-2</v>
      </c>
      <c r="D58" s="25">
        <v>0.21479999999999999</v>
      </c>
      <c r="E58" s="25">
        <v>0.25879999999999997</v>
      </c>
      <c r="F58" s="25">
        <v>0.13385917423619148</v>
      </c>
      <c r="G58" s="25"/>
      <c r="H58" s="25"/>
      <c r="I58" s="26"/>
      <c r="J58" s="26"/>
      <c r="K58" s="26"/>
      <c r="L58" s="26"/>
      <c r="M58" s="26"/>
      <c r="N58" s="26"/>
      <c r="O58" s="26"/>
    </row>
    <row r="59" spans="1:15">
      <c r="A59" s="24">
        <v>2001</v>
      </c>
      <c r="B59" s="25">
        <v>-0.1188</v>
      </c>
      <c r="C59" s="25">
        <v>0.22770505576592801</v>
      </c>
      <c r="D59" s="25">
        <v>3.6999999999999998E-2</v>
      </c>
      <c r="E59" s="25">
        <v>0.155</v>
      </c>
      <c r="F59" s="25">
        <v>8.2842870175346556E-3</v>
      </c>
      <c r="G59" s="25"/>
      <c r="H59" s="25"/>
      <c r="I59" s="26"/>
      <c r="J59" s="26"/>
      <c r="K59" s="26"/>
      <c r="L59" s="26"/>
      <c r="M59" s="26"/>
      <c r="N59" s="26"/>
      <c r="O59" s="26"/>
    </row>
    <row r="60" spans="1:15">
      <c r="A60" s="24">
        <v>2002</v>
      </c>
      <c r="B60" s="25">
        <v>-0.221</v>
      </c>
      <c r="C60" s="25">
        <v>-0.13277762276135499</v>
      </c>
      <c r="D60" s="25">
        <v>0.1784</v>
      </c>
      <c r="E60" s="25">
        <v>5.2200000000000003E-2</v>
      </c>
      <c r="F60" s="25">
        <v>6.471341289702931E-2</v>
      </c>
      <c r="G60" s="25"/>
      <c r="H60" s="25"/>
      <c r="I60" s="26"/>
      <c r="J60" s="26"/>
      <c r="K60" s="26"/>
      <c r="L60" s="26"/>
      <c r="M60" s="26"/>
      <c r="N60" s="26"/>
      <c r="O60" s="26"/>
    </row>
    <row r="61" spans="1:15">
      <c r="A61" s="24">
        <v>2003</v>
      </c>
      <c r="B61" s="25">
        <v>0.28699999999999998</v>
      </c>
      <c r="C61" s="25">
        <v>0.60699612964246696</v>
      </c>
      <c r="D61" s="25">
        <v>1.4500000000000001E-2</v>
      </c>
      <c r="E61" s="25">
        <v>0.38469999999999999</v>
      </c>
      <c r="F61" s="25">
        <v>0.15677048577695621</v>
      </c>
      <c r="G61" s="25"/>
      <c r="H61" s="25"/>
      <c r="I61" s="26"/>
      <c r="J61" s="26"/>
      <c r="K61" s="26"/>
      <c r="L61" s="26"/>
      <c r="M61" s="26"/>
      <c r="N61" s="26"/>
      <c r="O61" s="26"/>
    </row>
    <row r="62" spans="1:15">
      <c r="A62" s="24">
        <v>2004</v>
      </c>
      <c r="B62" s="25"/>
      <c r="C62" s="25"/>
      <c r="D62" s="25"/>
      <c r="E62" s="25"/>
      <c r="F62" s="25">
        <v>0.23367158213354949</v>
      </c>
      <c r="G62" s="25"/>
      <c r="H62" s="25"/>
      <c r="I62" s="26"/>
      <c r="J62" s="26"/>
      <c r="K62" s="26"/>
      <c r="L62" s="26"/>
      <c r="M62" s="26"/>
      <c r="N62" s="26"/>
      <c r="O62" s="26"/>
    </row>
    <row r="63" spans="1:15">
      <c r="A63" s="24"/>
      <c r="B63" s="25"/>
      <c r="C63" s="25"/>
      <c r="D63" s="25"/>
      <c r="E63" s="25"/>
      <c r="F63" s="25"/>
      <c r="G63" s="25"/>
      <c r="H63" s="25"/>
      <c r="I63" s="26"/>
      <c r="J63" s="26"/>
      <c r="K63" s="26"/>
      <c r="L63" s="26"/>
      <c r="M63" s="26"/>
      <c r="N63" s="26"/>
      <c r="O63" s="26"/>
    </row>
    <row r="64" spans="1:15">
      <c r="A64" s="27"/>
      <c r="B64" s="25"/>
      <c r="C64" s="25"/>
      <c r="D64" s="25"/>
      <c r="E64" s="25"/>
      <c r="F64" s="25"/>
      <c r="G64" s="25"/>
      <c r="H64" s="26"/>
      <c r="I64" s="26"/>
      <c r="J64" s="26"/>
      <c r="K64" s="26"/>
      <c r="L64" s="26"/>
      <c r="M64" s="26"/>
      <c r="N64" s="26"/>
      <c r="O64" s="26"/>
    </row>
    <row r="65" spans="1:15">
      <c r="A65" s="27"/>
      <c r="B65" s="25"/>
      <c r="C65" s="25"/>
      <c r="D65" s="25"/>
      <c r="E65" s="25"/>
      <c r="F65" s="25"/>
      <c r="G65" s="25"/>
      <c r="H65" s="26"/>
      <c r="I65" s="26"/>
      <c r="J65" s="26"/>
      <c r="K65" s="26"/>
      <c r="L65" s="26"/>
      <c r="M65" s="26"/>
      <c r="N65" s="26"/>
      <c r="O65" s="26"/>
    </row>
    <row r="66" spans="1:15">
      <c r="A66" s="27"/>
      <c r="B66" s="25"/>
      <c r="C66" s="25"/>
      <c r="D66" s="25"/>
      <c r="E66" s="25"/>
      <c r="F66" s="25"/>
      <c r="G66" s="25"/>
      <c r="H66" s="26"/>
      <c r="I66" s="26"/>
      <c r="J66" s="26"/>
      <c r="K66" s="26"/>
      <c r="L66" s="26"/>
      <c r="M66" s="26"/>
      <c r="N66" s="26"/>
      <c r="O66" s="26"/>
    </row>
    <row r="67" spans="1:15">
      <c r="A67" s="27"/>
      <c r="B67" s="25"/>
      <c r="C67" s="25"/>
      <c r="D67" s="25"/>
      <c r="E67" s="25"/>
      <c r="F67" s="25"/>
      <c r="G67" s="25"/>
      <c r="H67" s="26"/>
      <c r="I67" s="26"/>
      <c r="J67" s="26"/>
      <c r="K67" s="26"/>
      <c r="L67" s="26"/>
      <c r="M67" s="26"/>
      <c r="N67" s="26"/>
      <c r="O67" s="26"/>
    </row>
    <row r="68" spans="1:15">
      <c r="A68" s="27"/>
      <c r="B68" s="25"/>
      <c r="C68" s="25"/>
      <c r="D68" s="25"/>
      <c r="E68" s="25"/>
      <c r="F68" s="25"/>
      <c r="G68" s="25"/>
      <c r="H68" s="26"/>
      <c r="I68" s="26"/>
      <c r="J68" s="26"/>
      <c r="K68" s="26"/>
      <c r="L68" s="26"/>
      <c r="M68" s="26"/>
      <c r="N68" s="26"/>
      <c r="O68" s="26"/>
    </row>
    <row r="69" spans="1:15">
      <c r="A69" s="27"/>
      <c r="B69" s="25"/>
      <c r="C69" s="25"/>
      <c r="D69" s="25"/>
      <c r="E69" s="25"/>
      <c r="F69" s="25"/>
      <c r="G69" s="25"/>
      <c r="H69" s="26"/>
      <c r="I69" s="26"/>
      <c r="J69" s="26"/>
      <c r="K69" s="26"/>
      <c r="L69" s="26"/>
      <c r="M69" s="26"/>
      <c r="N69" s="26"/>
      <c r="O69" s="26"/>
    </row>
    <row r="70" spans="1:15">
      <c r="A70" s="27"/>
      <c r="B70" s="25"/>
      <c r="C70" s="25"/>
      <c r="D70" s="25"/>
      <c r="E70" s="25"/>
      <c r="F70" s="25"/>
      <c r="G70" s="25"/>
      <c r="H70" s="26"/>
      <c r="I70" s="26"/>
      <c r="J70" s="26"/>
      <c r="K70" s="26"/>
      <c r="L70" s="26"/>
      <c r="M70" s="26"/>
      <c r="N70" s="26"/>
      <c r="O70" s="26"/>
    </row>
    <row r="71" spans="1:15">
      <c r="A71" s="27"/>
      <c r="B71" s="25"/>
      <c r="C71" s="25"/>
      <c r="D71" s="25"/>
      <c r="E71" s="25"/>
      <c r="F71" s="25"/>
      <c r="G71" s="25"/>
      <c r="H71" s="26"/>
      <c r="I71" s="26"/>
      <c r="J71" s="26"/>
      <c r="K71" s="26"/>
      <c r="L71" s="26"/>
      <c r="M71" s="26"/>
      <c r="N71" s="26"/>
      <c r="O71" s="26"/>
    </row>
    <row r="72" spans="1:15">
      <c r="A72" s="27"/>
      <c r="B72" s="25"/>
      <c r="C72" s="25"/>
      <c r="D72" s="25"/>
      <c r="E72" s="25"/>
      <c r="F72" s="25"/>
      <c r="G72" s="25"/>
      <c r="H72" s="26"/>
      <c r="I72" s="26"/>
      <c r="J72" s="26"/>
      <c r="K72" s="26"/>
      <c r="L72" s="26"/>
      <c r="M72" s="26"/>
      <c r="N72" s="26"/>
      <c r="O72" s="26"/>
    </row>
    <row r="73" spans="1:15">
      <c r="A73" s="27"/>
      <c r="B73" s="25"/>
      <c r="C73" s="25"/>
      <c r="D73" s="25"/>
      <c r="E73" s="25"/>
      <c r="F73" s="25"/>
      <c r="G73" s="25"/>
      <c r="H73" s="26"/>
      <c r="I73" s="26"/>
      <c r="J73" s="26"/>
      <c r="K73" s="26"/>
      <c r="L73" s="26"/>
      <c r="M73" s="26"/>
      <c r="N73" s="26"/>
      <c r="O73" s="26"/>
    </row>
    <row r="74" spans="1:15">
      <c r="A74" s="27"/>
      <c r="B74" s="25"/>
      <c r="C74" s="25"/>
      <c r="D74" s="25"/>
      <c r="E74" s="25"/>
      <c r="F74" s="25"/>
      <c r="G74" s="25"/>
      <c r="H74" s="26"/>
      <c r="I74" s="26"/>
      <c r="J74" s="26"/>
      <c r="K74" s="26"/>
      <c r="L74" s="26"/>
      <c r="M74" s="26"/>
      <c r="N74" s="26"/>
      <c r="O74" s="26"/>
    </row>
    <row r="75" spans="1:15">
      <c r="A75" s="27"/>
      <c r="B75" s="25"/>
      <c r="C75" s="25"/>
      <c r="D75" s="25"/>
      <c r="E75" s="25"/>
      <c r="F75" s="25"/>
      <c r="G75" s="25"/>
      <c r="H75" s="26"/>
      <c r="I75" s="26"/>
      <c r="J75" s="26"/>
      <c r="K75" s="26"/>
      <c r="L75" s="26"/>
      <c r="M75" s="26"/>
      <c r="N75" s="26"/>
      <c r="O75" s="26"/>
    </row>
    <row r="76" spans="1:15">
      <c r="A76" s="27"/>
      <c r="B76" s="25"/>
      <c r="C76" s="25"/>
      <c r="D76" s="25"/>
      <c r="E76" s="25"/>
      <c r="F76" s="25"/>
      <c r="G76" s="25"/>
      <c r="H76" s="26"/>
      <c r="I76" s="26"/>
      <c r="J76" s="26"/>
      <c r="K76" s="26"/>
      <c r="L76" s="26"/>
      <c r="M76" s="26"/>
      <c r="N76" s="26"/>
      <c r="O76" s="26"/>
    </row>
    <row r="77" spans="1:15">
      <c r="A77" s="27"/>
      <c r="B77" s="25"/>
      <c r="C77" s="25"/>
      <c r="D77" s="25"/>
      <c r="E77" s="25"/>
      <c r="F77" s="25"/>
      <c r="G77" s="25"/>
      <c r="H77" s="26"/>
      <c r="I77" s="26"/>
      <c r="J77" s="26"/>
      <c r="K77" s="26"/>
      <c r="L77" s="26"/>
      <c r="M77" s="26"/>
      <c r="N77" s="26"/>
      <c r="O77" s="26"/>
    </row>
    <row r="78" spans="1:15">
      <c r="A78" s="27"/>
      <c r="B78" s="25"/>
      <c r="C78" s="25"/>
      <c r="D78" s="25"/>
      <c r="E78" s="25"/>
      <c r="F78" s="25"/>
      <c r="G78" s="25"/>
      <c r="H78" s="26"/>
      <c r="I78" s="26"/>
      <c r="J78" s="26"/>
      <c r="K78" s="26"/>
      <c r="L78" s="26"/>
      <c r="M78" s="26"/>
      <c r="N78" s="26"/>
      <c r="O78" s="26"/>
    </row>
    <row r="79" spans="1:15">
      <c r="A79" s="27"/>
      <c r="B79" s="25"/>
      <c r="C79" s="25"/>
      <c r="D79" s="25"/>
      <c r="E79" s="25"/>
      <c r="F79" s="25"/>
      <c r="G79" s="25"/>
      <c r="H79" s="26"/>
      <c r="I79" s="26"/>
      <c r="J79" s="26"/>
      <c r="K79" s="26"/>
      <c r="L79" s="26"/>
      <c r="M79" s="26"/>
      <c r="N79" s="26"/>
      <c r="O79" s="26"/>
    </row>
    <row r="80" spans="1:15">
      <c r="A80" s="27"/>
      <c r="B80" s="25"/>
      <c r="C80" s="25"/>
      <c r="D80" s="25"/>
      <c r="E80" s="25"/>
      <c r="F80" s="25"/>
      <c r="G80" s="25"/>
      <c r="H80" s="26"/>
      <c r="I80" s="26"/>
      <c r="J80" s="26"/>
      <c r="K80" s="26"/>
      <c r="L80" s="26"/>
      <c r="M80" s="26"/>
      <c r="N80" s="26"/>
      <c r="O80" s="26"/>
    </row>
  </sheetData>
  <phoneticPr fontId="5" type="noConversion"/>
  <conditionalFormatting sqref="C12:O12 B1:O11 B13:O26">
    <cfRule type="expression" dxfId="7" priority="1" stopIfTrue="1">
      <formula>ISBLANK(B$27)</formula>
    </cfRule>
  </conditionalFormatting>
  <conditionalFormatting sqref="A11:A24">
    <cfRule type="cellIs" dxfId="6" priority="2" stopIfTrue="1" operator="equal">
      <formula>0</formula>
    </cfRule>
  </conditionalFormatting>
  <pageMargins left="0.75" right="0.75" top="1" bottom="1" header="0.5" footer="0.5"/>
  <headerFooter alignWithMargins="0"/>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639"/>
  <sheetViews>
    <sheetView workbookViewId="0"/>
  </sheetViews>
  <sheetFormatPr defaultColWidth="8" defaultRowHeight="11.25"/>
  <cols>
    <col min="1" max="1" width="21.42578125" style="13" customWidth="1"/>
    <col min="2" max="15" width="8" style="18" customWidth="1"/>
    <col min="16" max="16384" width="8" style="13"/>
  </cols>
  <sheetData>
    <row r="1" spans="1:15" ht="15.75">
      <c r="A1" s="11" t="s">
        <v>32</v>
      </c>
      <c r="B1" s="12"/>
      <c r="C1" s="12"/>
      <c r="D1" s="12"/>
      <c r="E1" s="12"/>
      <c r="F1" s="12"/>
      <c r="G1" s="12"/>
      <c r="H1" s="12"/>
      <c r="I1" s="12"/>
      <c r="J1" s="12"/>
      <c r="K1" s="12"/>
      <c r="L1" s="12"/>
      <c r="M1" s="12"/>
      <c r="N1" s="12"/>
      <c r="O1" s="12"/>
    </row>
    <row r="2" spans="1:15">
      <c r="A2" s="14"/>
      <c r="B2" s="15"/>
      <c r="C2" s="15"/>
      <c r="D2" s="15"/>
      <c r="E2" s="15"/>
      <c r="F2" s="15"/>
      <c r="G2" s="15"/>
      <c r="H2" s="15"/>
      <c r="I2" s="15"/>
      <c r="J2" s="15"/>
      <c r="K2" s="15"/>
      <c r="L2" s="15"/>
      <c r="M2" s="15"/>
      <c r="N2" s="15"/>
      <c r="O2" s="15"/>
    </row>
    <row r="3" spans="1:15">
      <c r="A3" s="14" t="s">
        <v>33</v>
      </c>
      <c r="B3" s="15"/>
      <c r="C3" s="15"/>
      <c r="D3" s="15"/>
      <c r="E3" s="15"/>
      <c r="F3" s="15"/>
      <c r="G3" s="15"/>
      <c r="H3" s="15"/>
      <c r="I3" s="15"/>
      <c r="J3" s="15"/>
      <c r="K3" s="15"/>
      <c r="L3" s="15"/>
      <c r="M3" s="15"/>
      <c r="N3" s="15"/>
      <c r="O3" s="15"/>
    </row>
    <row r="4" spans="1:15" ht="22.5" customHeight="1">
      <c r="A4" s="28"/>
      <c r="B4" s="21" t="str">
        <f>'DATA &amp; STATS (2)'!B27</f>
        <v>SP500</v>
      </c>
      <c r="C4" s="21" t="str">
        <f>'DATA &amp; STATS (2)'!C27</f>
        <v>SmallStks</v>
      </c>
      <c r="D4" s="21" t="str">
        <f>'DATA &amp; STATS (2)'!D27</f>
        <v>Bonds</v>
      </c>
      <c r="E4" s="21" t="str">
        <f>'DATA &amp; STATS (2)'!E27</f>
        <v>REITs</v>
      </c>
      <c r="F4" s="21" t="str">
        <f>'DATA &amp; STATS (2)'!F27</f>
        <v>Priv Real  Est</v>
      </c>
      <c r="G4" s="21">
        <f>'DATA &amp; STATS (2)'!G27</f>
        <v>6</v>
      </c>
      <c r="H4" s="21">
        <f>'DATA &amp; STATS (2)'!H27</f>
        <v>7</v>
      </c>
      <c r="I4" s="21">
        <f>'DATA &amp; STATS (2)'!I27</f>
        <v>8</v>
      </c>
      <c r="J4" s="21">
        <f>'DATA &amp; STATS (2)'!J27</f>
        <v>9</v>
      </c>
      <c r="K4" s="21">
        <f>'DATA &amp; STATS (2)'!K27</f>
        <v>10</v>
      </c>
      <c r="L4" s="21">
        <f>'DATA &amp; STATS (2)'!L27</f>
        <v>11</v>
      </c>
      <c r="M4" s="21">
        <f>'DATA &amp; STATS (2)'!M27</f>
        <v>12</v>
      </c>
      <c r="N4" s="21">
        <f>'DATA &amp; STATS (2)'!N27</f>
        <v>13</v>
      </c>
      <c r="O4" s="21">
        <f>'DATA &amp; STATS (2)'!O27</f>
        <v>14</v>
      </c>
    </row>
    <row r="5" spans="1:15">
      <c r="B5" s="29">
        <f>0.1-'DATA &amp; STATS (2)'!B5</f>
        <v>-2.7155631050338219E-2</v>
      </c>
      <c r="C5" s="29">
        <f>0.12-'DATA &amp; STATS (2)'!C5</f>
        <v>-4.459398448761609E-2</v>
      </c>
      <c r="D5" s="29">
        <f>0.06-'DATA &amp; STATS (2)'!D5</f>
        <v>-3.7433277324220873E-2</v>
      </c>
      <c r="E5" s="29">
        <f>0.1-'DATA &amp; STATS (2)'!E5</f>
        <v>-3.537666666666664E-2</v>
      </c>
      <c r="F5" s="29">
        <f>0.07-'DATA &amp; STATS (2)'!F5</f>
        <v>-3.2959188060958572E-2</v>
      </c>
      <c r="G5" s="29">
        <v>-1</v>
      </c>
      <c r="H5" s="29">
        <v>-1</v>
      </c>
      <c r="I5" s="29">
        <v>-1</v>
      </c>
      <c r="J5" s="29">
        <v>-1</v>
      </c>
      <c r="K5" s="29">
        <v>-1</v>
      </c>
      <c r="L5" s="29">
        <v>-1</v>
      </c>
      <c r="M5" s="29">
        <v>-1</v>
      </c>
      <c r="N5" s="29">
        <v>-1</v>
      </c>
      <c r="O5" s="29">
        <v>-1</v>
      </c>
    </row>
    <row r="7" spans="1:15">
      <c r="A7" s="14" t="s">
        <v>34</v>
      </c>
    </row>
    <row r="8" spans="1:15">
      <c r="B8" s="30">
        <f>0.15-'DATA &amp; STATS (2)'!B8</f>
        <v>-2.4845333596083874E-2</v>
      </c>
      <c r="C8" s="30">
        <f>0.2-'DATA &amp; STATS (2)'!C8</f>
        <v>-3.5217927305771918E-2</v>
      </c>
      <c r="D8" s="30">
        <f>0.08-'DATA &amp; STATS (2)'!D8</f>
        <v>-3.7591845764587059E-2</v>
      </c>
      <c r="E8" s="30">
        <f>0.15-'DATA &amp; STATS (2)'!E8</f>
        <v>-4.9396111889830063E-2</v>
      </c>
      <c r="F8" s="30">
        <f>0.1-'DATA &amp; STATS (2)'!F8</f>
        <v>8.2507490665507804E-3</v>
      </c>
      <c r="G8" s="30">
        <v>1</v>
      </c>
      <c r="H8" s="30">
        <v>1</v>
      </c>
      <c r="I8" s="30">
        <v>1</v>
      </c>
      <c r="J8" s="30">
        <v>1</v>
      </c>
      <c r="K8" s="30">
        <v>1</v>
      </c>
      <c r="L8" s="30">
        <v>1</v>
      </c>
      <c r="M8" s="30">
        <v>1</v>
      </c>
      <c r="N8" s="30">
        <v>1</v>
      </c>
      <c r="O8" s="30">
        <v>1</v>
      </c>
    </row>
    <row r="10" spans="1:15">
      <c r="A10" s="14" t="s">
        <v>35</v>
      </c>
    </row>
    <row r="11" spans="1:15">
      <c r="A11" s="18" t="str">
        <f>'DATA &amp; STATS (2)'!A11</f>
        <v>SP500</v>
      </c>
      <c r="C11" s="30">
        <f>0.6-'DATA &amp; STATS (2)'!C11</f>
        <v>-6.0884298941287884E-2</v>
      </c>
      <c r="D11" s="30">
        <f>0.3-'DATA &amp; STATS (2)'!D11</f>
        <v>2.7853688848970992E-2</v>
      </c>
      <c r="E11" s="30">
        <f>0.45-'DATA &amp; STATS (2)'!E11</f>
        <v>-1.5975750976129188E-2</v>
      </c>
      <c r="F11" s="30">
        <f>0.25-'DATA &amp; STATS (2)'!F11</f>
        <v>8.4183724027111023E-2</v>
      </c>
      <c r="G11" s="30">
        <v>1</v>
      </c>
      <c r="H11" s="30">
        <v>1</v>
      </c>
      <c r="I11" s="30">
        <v>1</v>
      </c>
      <c r="J11" s="30">
        <v>1</v>
      </c>
      <c r="K11" s="30">
        <v>1</v>
      </c>
      <c r="L11" s="30">
        <v>1</v>
      </c>
      <c r="M11" s="30">
        <v>1</v>
      </c>
      <c r="N11" s="30">
        <v>1</v>
      </c>
      <c r="O11" s="30">
        <v>1</v>
      </c>
    </row>
    <row r="12" spans="1:15">
      <c r="A12" s="18" t="str">
        <f>'DATA &amp; STATS (2)'!A12</f>
        <v>SmallStks</v>
      </c>
      <c r="C12" s="26"/>
      <c r="D12" s="30">
        <f>0-'DATA &amp; STATS (2)'!D12</f>
        <v>-4.021153542763093E-2</v>
      </c>
      <c r="E12" s="30">
        <f>0.7-'DATA &amp; STATS (2)'!E12</f>
        <v>-6.3817418834429929E-2</v>
      </c>
      <c r="F12" s="30">
        <f>0.25-'DATA &amp; STATS (2)'!F12</f>
        <v>4.0037462754169639E-2</v>
      </c>
      <c r="G12" s="30">
        <v>1</v>
      </c>
      <c r="H12" s="30">
        <v>1</v>
      </c>
      <c r="I12" s="30">
        <v>1</v>
      </c>
      <c r="J12" s="30">
        <v>1</v>
      </c>
      <c r="K12" s="30">
        <v>1</v>
      </c>
      <c r="L12" s="30">
        <v>1</v>
      </c>
      <c r="M12" s="30">
        <v>1</v>
      </c>
      <c r="N12" s="30">
        <v>1</v>
      </c>
      <c r="O12" s="30">
        <v>1</v>
      </c>
    </row>
    <row r="13" spans="1:15">
      <c r="A13" s="18" t="str">
        <f>'DATA &amp; STATS (2)'!A13</f>
        <v>Bonds</v>
      </c>
      <c r="C13" s="26"/>
      <c r="D13" s="26"/>
      <c r="E13" s="30">
        <f>0.2-'DATA &amp; STATS (2)'!E13</f>
        <v>-5.2221625033788133E-3</v>
      </c>
      <c r="F13" s="30">
        <f>0.15-'DATA &amp; STATS (2)'!F13</f>
        <v>0.36042448670204535</v>
      </c>
      <c r="G13" s="30">
        <v>1</v>
      </c>
      <c r="H13" s="30">
        <v>1</v>
      </c>
      <c r="I13" s="30">
        <v>1</v>
      </c>
      <c r="J13" s="30">
        <v>1</v>
      </c>
      <c r="K13" s="30">
        <v>1</v>
      </c>
      <c r="L13" s="30">
        <v>1</v>
      </c>
      <c r="M13" s="30">
        <v>1</v>
      </c>
      <c r="N13" s="30">
        <v>1</v>
      </c>
      <c r="O13" s="30">
        <v>1</v>
      </c>
    </row>
    <row r="14" spans="1:15">
      <c r="A14" s="18" t="str">
        <f>'DATA &amp; STATS (2)'!A14</f>
        <v>REITs</v>
      </c>
      <c r="C14" s="26"/>
      <c r="D14" s="26"/>
      <c r="E14" s="26"/>
      <c r="F14" s="30">
        <f>0.4-'DATA &amp; STATS (2)'!F14</f>
        <v>0.11087865708057365</v>
      </c>
      <c r="G14" s="30">
        <v>1</v>
      </c>
      <c r="H14" s="30">
        <v>1</v>
      </c>
      <c r="I14" s="30">
        <v>1</v>
      </c>
      <c r="J14" s="30">
        <v>1</v>
      </c>
      <c r="K14" s="30">
        <v>1</v>
      </c>
      <c r="L14" s="30">
        <v>1</v>
      </c>
      <c r="M14" s="30">
        <v>1</v>
      </c>
      <c r="N14" s="30">
        <v>1</v>
      </c>
      <c r="O14" s="30">
        <v>1</v>
      </c>
    </row>
    <row r="15" spans="1:15">
      <c r="A15" s="18" t="str">
        <f>'DATA &amp; STATS (2)'!A15</f>
        <v>Priv Real  Est</v>
      </c>
      <c r="C15" s="26"/>
      <c r="D15" s="26"/>
      <c r="E15" s="26"/>
      <c r="F15" s="26"/>
      <c r="G15" s="30">
        <v>1</v>
      </c>
      <c r="H15" s="30">
        <v>1</v>
      </c>
      <c r="I15" s="30">
        <v>1</v>
      </c>
      <c r="J15" s="30">
        <v>1</v>
      </c>
      <c r="K15" s="30">
        <v>1</v>
      </c>
      <c r="L15" s="30">
        <v>1</v>
      </c>
      <c r="M15" s="30">
        <v>1</v>
      </c>
      <c r="N15" s="30">
        <v>1</v>
      </c>
      <c r="O15" s="30">
        <v>1</v>
      </c>
    </row>
    <row r="16" spans="1:15">
      <c r="A16" s="18">
        <f>'DATA &amp; STATS (2)'!A16</f>
        <v>6</v>
      </c>
      <c r="C16" s="26"/>
      <c r="D16" s="26"/>
      <c r="E16" s="26"/>
      <c r="F16" s="26"/>
      <c r="G16" s="26"/>
      <c r="H16" s="30">
        <v>1</v>
      </c>
      <c r="I16" s="30">
        <v>1</v>
      </c>
      <c r="J16" s="30">
        <v>1</v>
      </c>
      <c r="K16" s="30">
        <v>1</v>
      </c>
      <c r="L16" s="30">
        <v>1</v>
      </c>
      <c r="M16" s="30">
        <v>1</v>
      </c>
      <c r="N16" s="30">
        <v>1</v>
      </c>
      <c r="O16" s="30">
        <v>1</v>
      </c>
    </row>
    <row r="17" spans="1:15">
      <c r="A17" s="18">
        <f>'DATA &amp; STATS (2)'!A17</f>
        <v>7</v>
      </c>
      <c r="C17" s="26"/>
      <c r="D17" s="26"/>
      <c r="E17" s="26"/>
      <c r="F17" s="26"/>
      <c r="G17" s="26"/>
      <c r="H17" s="26"/>
      <c r="I17" s="30">
        <v>1</v>
      </c>
      <c r="J17" s="30">
        <v>1</v>
      </c>
      <c r="K17" s="30">
        <v>1</v>
      </c>
      <c r="L17" s="30">
        <v>1</v>
      </c>
      <c r="M17" s="30">
        <v>1</v>
      </c>
      <c r="N17" s="30">
        <v>1</v>
      </c>
      <c r="O17" s="30">
        <v>1</v>
      </c>
    </row>
    <row r="18" spans="1:15">
      <c r="A18" s="18">
        <f>'DATA &amp; STATS (2)'!A18</f>
        <v>8</v>
      </c>
      <c r="C18" s="26"/>
      <c r="D18" s="26"/>
      <c r="E18" s="26"/>
      <c r="F18" s="26"/>
      <c r="G18" s="26"/>
      <c r="H18" s="26"/>
      <c r="I18" s="26"/>
      <c r="J18" s="30">
        <v>1</v>
      </c>
      <c r="K18" s="30">
        <v>1</v>
      </c>
      <c r="L18" s="30">
        <v>1</v>
      </c>
      <c r="M18" s="30">
        <v>1</v>
      </c>
      <c r="N18" s="30">
        <v>1</v>
      </c>
      <c r="O18" s="30">
        <v>1</v>
      </c>
    </row>
    <row r="19" spans="1:15">
      <c r="A19" s="18">
        <f>'DATA &amp; STATS (2)'!A19</f>
        <v>9</v>
      </c>
      <c r="C19" s="26"/>
      <c r="D19" s="26"/>
      <c r="E19" s="26"/>
      <c r="F19" s="26"/>
      <c r="G19" s="26"/>
      <c r="H19" s="26"/>
      <c r="I19" s="26"/>
      <c r="J19" s="26"/>
      <c r="K19" s="30">
        <v>1</v>
      </c>
      <c r="L19" s="30">
        <v>1</v>
      </c>
      <c r="M19" s="30">
        <v>1</v>
      </c>
      <c r="N19" s="30">
        <v>1</v>
      </c>
      <c r="O19" s="30">
        <v>1</v>
      </c>
    </row>
    <row r="20" spans="1:15">
      <c r="A20" s="18">
        <f>'DATA &amp; STATS (2)'!A20</f>
        <v>10</v>
      </c>
      <c r="C20" s="26"/>
      <c r="D20" s="26"/>
      <c r="E20" s="26"/>
      <c r="F20" s="26"/>
      <c r="G20" s="26"/>
      <c r="H20" s="26"/>
      <c r="I20" s="26"/>
      <c r="J20" s="26"/>
      <c r="K20" s="26"/>
      <c r="L20" s="30">
        <v>1</v>
      </c>
      <c r="M20" s="30">
        <v>1</v>
      </c>
      <c r="N20" s="30">
        <v>1</v>
      </c>
      <c r="O20" s="30">
        <v>1</v>
      </c>
    </row>
    <row r="21" spans="1:15">
      <c r="A21" s="18">
        <f>'DATA &amp; STATS (2)'!A21</f>
        <v>11</v>
      </c>
      <c r="C21" s="26"/>
      <c r="D21" s="26"/>
      <c r="E21" s="26"/>
      <c r="F21" s="26"/>
      <c r="G21" s="26"/>
      <c r="H21" s="26"/>
      <c r="I21" s="26"/>
      <c r="J21" s="26"/>
      <c r="K21" s="26"/>
      <c r="L21" s="26"/>
      <c r="M21" s="30">
        <v>1</v>
      </c>
      <c r="N21" s="30">
        <v>1</v>
      </c>
      <c r="O21" s="30">
        <v>1</v>
      </c>
    </row>
    <row r="22" spans="1:15">
      <c r="A22" s="18">
        <f>'DATA &amp; STATS (2)'!A22</f>
        <v>12</v>
      </c>
      <c r="C22" s="26"/>
      <c r="D22" s="26"/>
      <c r="E22" s="26"/>
      <c r="F22" s="26"/>
      <c r="G22" s="26"/>
      <c r="H22" s="26"/>
      <c r="I22" s="26"/>
      <c r="J22" s="26"/>
      <c r="K22" s="26"/>
      <c r="L22" s="26"/>
      <c r="M22" s="26"/>
      <c r="N22" s="30">
        <v>1</v>
      </c>
      <c r="O22" s="30">
        <v>1</v>
      </c>
    </row>
    <row r="23" spans="1:15">
      <c r="A23" s="18">
        <f>'DATA &amp; STATS (2)'!A23</f>
        <v>13</v>
      </c>
      <c r="C23" s="26"/>
      <c r="D23" s="26"/>
      <c r="E23" s="26"/>
      <c r="F23" s="26"/>
      <c r="G23" s="26"/>
      <c r="H23" s="26"/>
      <c r="I23" s="26"/>
      <c r="J23" s="26"/>
      <c r="K23" s="26"/>
      <c r="L23" s="26"/>
      <c r="M23" s="26"/>
      <c r="N23" s="26"/>
      <c r="O23" s="30">
        <v>1</v>
      </c>
    </row>
    <row r="24" spans="1:15">
      <c r="A24" s="18">
        <f>'DATA &amp; STATS (2)'!A24</f>
        <v>14</v>
      </c>
    </row>
    <row r="25" spans="1:15">
      <c r="A25" s="18"/>
    </row>
    <row r="26" spans="1:15">
      <c r="A26" s="18"/>
    </row>
    <row r="27" spans="1:15" s="23" customFormat="1" ht="15.75">
      <c r="A27" s="11" t="s">
        <v>36</v>
      </c>
      <c r="B27" s="12"/>
      <c r="C27" s="12"/>
      <c r="D27" s="12"/>
      <c r="E27" s="12"/>
      <c r="F27" s="12"/>
      <c r="G27" s="12"/>
      <c r="H27" s="12"/>
      <c r="I27" s="12"/>
      <c r="J27" s="12"/>
      <c r="K27" s="12"/>
      <c r="L27" s="12"/>
      <c r="M27" s="12"/>
      <c r="N27" s="12"/>
      <c r="O27" s="12"/>
    </row>
    <row r="28" spans="1:15">
      <c r="A28" s="27"/>
    </row>
    <row r="29" spans="1:15">
      <c r="A29" s="14" t="s">
        <v>37</v>
      </c>
    </row>
    <row r="30" spans="1:15" ht="22.5">
      <c r="B30" s="16" t="str">
        <f>IF(ISBLANK('DATA &amp; STATS (2)'!B27),"",'DATA &amp; STATS (2)'!B27)</f>
        <v>SP500</v>
      </c>
      <c r="C30" s="16" t="str">
        <f>IF(ISBLANK('DATA &amp; STATS (2)'!C27),"",'DATA &amp; STATS (2)'!C27)</f>
        <v>SmallStks</v>
      </c>
      <c r="D30" s="16" t="str">
        <f>IF(ISBLANK('DATA &amp; STATS (2)'!D27),"",'DATA &amp; STATS (2)'!D27)</f>
        <v>Bonds</v>
      </c>
      <c r="E30" s="16" t="str">
        <f>IF(ISBLANK('DATA &amp; STATS (2)'!E27),"",'DATA &amp; STATS (2)'!E27)</f>
        <v>REITs</v>
      </c>
      <c r="F30" s="16" t="str">
        <f>IF(ISBLANK('DATA &amp; STATS (2)'!F27),"",'DATA &amp; STATS (2)'!F27)</f>
        <v>Priv Real  Est</v>
      </c>
      <c r="G30" s="16">
        <f>IF(ISBLANK('DATA &amp; STATS (2)'!G27),"",'DATA &amp; STATS (2)'!G27)</f>
        <v>6</v>
      </c>
      <c r="H30" s="16">
        <f>IF(ISBLANK('DATA &amp; STATS (2)'!H27),"",'DATA &amp; STATS (2)'!H27)</f>
        <v>7</v>
      </c>
      <c r="I30" s="16">
        <f>IF(ISBLANK('DATA &amp; STATS (2)'!I27),"",'DATA &amp; STATS (2)'!I27)</f>
        <v>8</v>
      </c>
      <c r="J30" s="16">
        <f>IF(ISBLANK('DATA &amp; STATS (2)'!J27),"",'DATA &amp; STATS (2)'!J27)</f>
        <v>9</v>
      </c>
      <c r="K30" s="16">
        <f>IF(ISBLANK('DATA &amp; STATS (2)'!K27),"",'DATA &amp; STATS (2)'!K27)</f>
        <v>10</v>
      </c>
      <c r="L30" s="16">
        <f>IF(ISBLANK('DATA &amp; STATS (2)'!L27),"",'DATA &amp; STATS (2)'!L27)</f>
        <v>11</v>
      </c>
      <c r="M30" s="16">
        <f>IF(ISBLANK('DATA &amp; STATS (2)'!M27),"",'DATA &amp; STATS (2)'!M27)</f>
        <v>12</v>
      </c>
      <c r="N30" s="16">
        <f>IF(ISBLANK('DATA &amp; STATS (2)'!N27),"",'DATA &amp; STATS (2)'!N27)</f>
        <v>13</v>
      </c>
      <c r="O30" s="16">
        <f>IF(ISBLANK('DATA &amp; STATS (2)'!O27),"",'DATA &amp; STATS (2)'!O27)</f>
        <v>14</v>
      </c>
    </row>
    <row r="31" spans="1:15">
      <c r="B31" s="25">
        <f>IF(ISERROR('DATA &amp; STATS (2)'!B5),B5,B5+'DATA &amp; STATS (2)'!B5)</f>
        <v>0.1</v>
      </c>
      <c r="C31" s="25">
        <f>IF(ISERROR('DATA &amp; STATS (2)'!C5),C5,C5+'DATA &amp; STATS (2)'!C5)</f>
        <v>0.12</v>
      </c>
      <c r="D31" s="25">
        <f>IF(ISERROR('DATA &amp; STATS (2)'!D5),D5,D5+'DATA &amp; STATS (2)'!D5)</f>
        <v>0.06</v>
      </c>
      <c r="E31" s="25">
        <f>IF(ISERROR('DATA &amp; STATS (2)'!E5),E5,E5+'DATA &amp; STATS (2)'!E5)</f>
        <v>0.1</v>
      </c>
      <c r="F31" s="25">
        <f>IF(ISERROR('DATA &amp; STATS (2)'!F5),F5,F5+'DATA &amp; STATS (2)'!F5)</f>
        <v>7.0000000000000007E-2</v>
      </c>
      <c r="G31" s="25">
        <f>IF(ISERROR('DATA &amp; STATS (2)'!G5),G5,G5+'DATA &amp; STATS (2)'!G5)</f>
        <v>-1</v>
      </c>
      <c r="H31" s="25">
        <f>IF(ISERROR('DATA &amp; STATS (2)'!H5),H5,H5+'DATA &amp; STATS (2)'!H5)</f>
        <v>-1</v>
      </c>
      <c r="I31" s="25">
        <f>IF(ISERROR('DATA &amp; STATS (2)'!I5),I5,I5+'DATA &amp; STATS (2)'!I5)</f>
        <v>-1</v>
      </c>
      <c r="J31" s="25">
        <f>IF(ISERROR('DATA &amp; STATS (2)'!J5),J5,J5+'DATA &amp; STATS (2)'!J5)</f>
        <v>-1</v>
      </c>
      <c r="K31" s="25">
        <f>IF(ISERROR('DATA &amp; STATS (2)'!K5),K5,K5+'DATA &amp; STATS (2)'!K5)</f>
        <v>-1</v>
      </c>
      <c r="L31" s="25">
        <f>IF(ISERROR('DATA &amp; STATS (2)'!L5),L5,L5+'DATA &amp; STATS (2)'!L5)</f>
        <v>-1</v>
      </c>
      <c r="M31" s="25">
        <f>IF(ISERROR('DATA &amp; STATS (2)'!M5),M5,M5+'DATA &amp; STATS (2)'!M5)</f>
        <v>-1</v>
      </c>
      <c r="N31" s="25">
        <f>IF(ISERROR('DATA &amp; STATS (2)'!N5),N5,N5+'DATA &amp; STATS (2)'!N5)</f>
        <v>-1</v>
      </c>
      <c r="O31" s="25">
        <f>IF(ISERROR('DATA &amp; STATS (2)'!O5),O5,O5+'DATA &amp; STATS (2)'!O5)</f>
        <v>-1</v>
      </c>
    </row>
    <row r="33" spans="1:15">
      <c r="A33" s="14" t="s">
        <v>38</v>
      </c>
    </row>
    <row r="34" spans="1:15">
      <c r="B34" s="25">
        <f>IF(ISERROR('DATA &amp; STATS (2)'!B8),B8,B8+'DATA &amp; STATS (2)'!B8)</f>
        <v>0.15</v>
      </c>
      <c r="C34" s="25">
        <f>IF(ISERROR('DATA &amp; STATS (2)'!C8),C8,C8+'DATA &amp; STATS (2)'!C8)</f>
        <v>0.2</v>
      </c>
      <c r="D34" s="25">
        <f>IF(ISERROR('DATA &amp; STATS (2)'!D8),D8,D8+'DATA &amp; STATS (2)'!D8)</f>
        <v>0.08</v>
      </c>
      <c r="E34" s="25">
        <f>IF(ISERROR('DATA &amp; STATS (2)'!E8),E8,E8+'DATA &amp; STATS (2)'!E8)</f>
        <v>0.15</v>
      </c>
      <c r="F34" s="25">
        <f>IF(ISERROR('DATA &amp; STATS (2)'!F8),F8,F8+'DATA &amp; STATS (2)'!F8)</f>
        <v>0.1</v>
      </c>
      <c r="G34" s="25">
        <f>IF(ISERROR('DATA &amp; STATS (2)'!G8),G8,G8+'DATA &amp; STATS (2)'!G8)</f>
        <v>1</v>
      </c>
      <c r="H34" s="25">
        <f>IF(ISERROR('DATA &amp; STATS (2)'!H8),H8,H8+'DATA &amp; STATS (2)'!H8)</f>
        <v>1</v>
      </c>
      <c r="I34" s="25">
        <f>IF(ISERROR('DATA &amp; STATS (2)'!I8),I8,I8+'DATA &amp; STATS (2)'!I8)</f>
        <v>1</v>
      </c>
      <c r="J34" s="25">
        <f>IF(ISERROR('DATA &amp; STATS (2)'!J8),J8,J8+'DATA &amp; STATS (2)'!J8)</f>
        <v>1</v>
      </c>
      <c r="K34" s="25">
        <f>IF(ISERROR('DATA &amp; STATS (2)'!K8),K8,K8+'DATA &amp; STATS (2)'!K8)</f>
        <v>1</v>
      </c>
      <c r="L34" s="25">
        <f>IF(ISERROR('DATA &amp; STATS (2)'!L8),L8,L8+'DATA &amp; STATS (2)'!L8)</f>
        <v>1</v>
      </c>
      <c r="M34" s="25">
        <f>IF(ISERROR('DATA &amp; STATS (2)'!M8),M8,M8+'DATA &amp; STATS (2)'!M8)</f>
        <v>1</v>
      </c>
      <c r="N34" s="25">
        <f>IF(ISERROR('DATA &amp; STATS (2)'!N8),N8,N8+'DATA &amp; STATS (2)'!N8)</f>
        <v>1</v>
      </c>
      <c r="O34" s="25">
        <f>IF(ISERROR('DATA &amp; STATS (2)'!O8),O8,O8+'DATA &amp; STATS (2)'!O8)</f>
        <v>1</v>
      </c>
    </row>
    <row r="36" spans="1:15">
      <c r="A36" s="14" t="s">
        <v>39</v>
      </c>
    </row>
    <row r="37" spans="1:15">
      <c r="A37" s="18" t="str">
        <f>'DATA &amp; STATS (2)'!A11</f>
        <v>SP500</v>
      </c>
      <c r="B37" s="31">
        <v>1</v>
      </c>
      <c r="C37" s="31">
        <f t="shared" ref="C37:O37" si="0">C87+C71</f>
        <v>0.6</v>
      </c>
      <c r="D37" s="31">
        <f t="shared" si="0"/>
        <v>0.3</v>
      </c>
      <c r="E37" s="31">
        <f t="shared" si="0"/>
        <v>0.45</v>
      </c>
      <c r="F37" s="31">
        <f t="shared" si="0"/>
        <v>0.25</v>
      </c>
      <c r="G37" s="31">
        <f t="shared" si="0"/>
        <v>1</v>
      </c>
      <c r="H37" s="31">
        <f t="shared" si="0"/>
        <v>1</v>
      </c>
      <c r="I37" s="31">
        <f t="shared" si="0"/>
        <v>1</v>
      </c>
      <c r="J37" s="31">
        <f t="shared" si="0"/>
        <v>1</v>
      </c>
      <c r="K37" s="31">
        <f t="shared" si="0"/>
        <v>1</v>
      </c>
      <c r="L37" s="31">
        <f t="shared" si="0"/>
        <v>1</v>
      </c>
      <c r="M37" s="31">
        <f t="shared" si="0"/>
        <v>1</v>
      </c>
      <c r="N37" s="31">
        <f t="shared" si="0"/>
        <v>1</v>
      </c>
      <c r="O37" s="31">
        <f t="shared" si="0"/>
        <v>1</v>
      </c>
    </row>
    <row r="38" spans="1:15">
      <c r="A38" s="18" t="str">
        <f>'DATA &amp; STATS (2)'!A12</f>
        <v>SmallStks</v>
      </c>
      <c r="B38" s="31">
        <f t="shared" ref="B38:B50" si="1">B88+B72</f>
        <v>0.6</v>
      </c>
      <c r="C38" s="31">
        <v>1</v>
      </c>
      <c r="D38" s="31">
        <f t="shared" ref="D38:O38" si="2">D88+D72</f>
        <v>0</v>
      </c>
      <c r="E38" s="31">
        <f t="shared" si="2"/>
        <v>0.7</v>
      </c>
      <c r="F38" s="31">
        <f t="shared" si="2"/>
        <v>0.25</v>
      </c>
      <c r="G38" s="31">
        <f t="shared" si="2"/>
        <v>1</v>
      </c>
      <c r="H38" s="31">
        <f t="shared" si="2"/>
        <v>1</v>
      </c>
      <c r="I38" s="31">
        <f t="shared" si="2"/>
        <v>1</v>
      </c>
      <c r="J38" s="31">
        <f t="shared" si="2"/>
        <v>1</v>
      </c>
      <c r="K38" s="31">
        <f t="shared" si="2"/>
        <v>1</v>
      </c>
      <c r="L38" s="31">
        <f t="shared" si="2"/>
        <v>1</v>
      </c>
      <c r="M38" s="31">
        <f t="shared" si="2"/>
        <v>1</v>
      </c>
      <c r="N38" s="31">
        <f t="shared" si="2"/>
        <v>1</v>
      </c>
      <c r="O38" s="31">
        <f t="shared" si="2"/>
        <v>1</v>
      </c>
    </row>
    <row r="39" spans="1:15">
      <c r="A39" s="18" t="str">
        <f>'DATA &amp; STATS (2)'!A13</f>
        <v>Bonds</v>
      </c>
      <c r="B39" s="31">
        <f t="shared" si="1"/>
        <v>0.3</v>
      </c>
      <c r="C39" s="31">
        <f t="shared" ref="C39:C50" si="3">C89+C73</f>
        <v>0</v>
      </c>
      <c r="D39" s="31">
        <v>1</v>
      </c>
      <c r="E39" s="31">
        <f t="shared" ref="E39:O39" si="4">E89+E73</f>
        <v>0.2</v>
      </c>
      <c r="F39" s="31">
        <f t="shared" si="4"/>
        <v>0.15</v>
      </c>
      <c r="G39" s="31">
        <f t="shared" si="4"/>
        <v>1</v>
      </c>
      <c r="H39" s="31">
        <f t="shared" si="4"/>
        <v>1</v>
      </c>
      <c r="I39" s="31">
        <f t="shared" si="4"/>
        <v>1</v>
      </c>
      <c r="J39" s="31">
        <f t="shared" si="4"/>
        <v>1</v>
      </c>
      <c r="K39" s="31">
        <f t="shared" si="4"/>
        <v>1</v>
      </c>
      <c r="L39" s="31">
        <f t="shared" si="4"/>
        <v>1</v>
      </c>
      <c r="M39" s="31">
        <f t="shared" si="4"/>
        <v>1</v>
      </c>
      <c r="N39" s="31">
        <f t="shared" si="4"/>
        <v>1</v>
      </c>
      <c r="O39" s="31">
        <f t="shared" si="4"/>
        <v>1</v>
      </c>
    </row>
    <row r="40" spans="1:15">
      <c r="A40" s="18" t="str">
        <f>'DATA &amp; STATS (2)'!A14</f>
        <v>REITs</v>
      </c>
      <c r="B40" s="31">
        <f t="shared" si="1"/>
        <v>0.45</v>
      </c>
      <c r="C40" s="31">
        <f t="shared" si="3"/>
        <v>0.7</v>
      </c>
      <c r="D40" s="31">
        <f t="shared" ref="D40:D50" si="5">D90+D74</f>
        <v>0.2</v>
      </c>
      <c r="E40" s="31">
        <v>1</v>
      </c>
      <c r="F40" s="31">
        <f t="shared" ref="F40:O40" si="6">F90+F74</f>
        <v>0.4</v>
      </c>
      <c r="G40" s="31">
        <f t="shared" si="6"/>
        <v>1</v>
      </c>
      <c r="H40" s="31">
        <f t="shared" si="6"/>
        <v>1</v>
      </c>
      <c r="I40" s="31">
        <f t="shared" si="6"/>
        <v>1</v>
      </c>
      <c r="J40" s="31">
        <f t="shared" si="6"/>
        <v>1</v>
      </c>
      <c r="K40" s="31">
        <f t="shared" si="6"/>
        <v>1</v>
      </c>
      <c r="L40" s="31">
        <f t="shared" si="6"/>
        <v>1</v>
      </c>
      <c r="M40" s="31">
        <f t="shared" si="6"/>
        <v>1</v>
      </c>
      <c r="N40" s="31">
        <f t="shared" si="6"/>
        <v>1</v>
      </c>
      <c r="O40" s="31">
        <f t="shared" si="6"/>
        <v>1</v>
      </c>
    </row>
    <row r="41" spans="1:15">
      <c r="A41" s="18" t="str">
        <f>'DATA &amp; STATS (2)'!A15</f>
        <v>Priv Real  Est</v>
      </c>
      <c r="B41" s="31">
        <f t="shared" si="1"/>
        <v>0.25</v>
      </c>
      <c r="C41" s="31">
        <f t="shared" si="3"/>
        <v>0.25</v>
      </c>
      <c r="D41" s="31">
        <f t="shared" si="5"/>
        <v>0.15</v>
      </c>
      <c r="E41" s="31">
        <f t="shared" ref="E41:E50" si="7">E91+E75</f>
        <v>0.4</v>
      </c>
      <c r="F41" s="31">
        <v>1</v>
      </c>
      <c r="G41" s="31">
        <f t="shared" ref="G41:O41" si="8">G91+G75</f>
        <v>1</v>
      </c>
      <c r="H41" s="31">
        <f t="shared" si="8"/>
        <v>1</v>
      </c>
      <c r="I41" s="31">
        <f t="shared" si="8"/>
        <v>1</v>
      </c>
      <c r="J41" s="31">
        <f t="shared" si="8"/>
        <v>1</v>
      </c>
      <c r="K41" s="31">
        <f t="shared" si="8"/>
        <v>1</v>
      </c>
      <c r="L41" s="31">
        <f t="shared" si="8"/>
        <v>1</v>
      </c>
      <c r="M41" s="31">
        <f t="shared" si="8"/>
        <v>1</v>
      </c>
      <c r="N41" s="31">
        <f t="shared" si="8"/>
        <v>1</v>
      </c>
      <c r="O41" s="31">
        <f t="shared" si="8"/>
        <v>1</v>
      </c>
    </row>
    <row r="42" spans="1:15">
      <c r="A42" s="18">
        <f>'DATA &amp; STATS (2)'!A16</f>
        <v>6</v>
      </c>
      <c r="B42" s="31">
        <f t="shared" si="1"/>
        <v>1</v>
      </c>
      <c r="C42" s="31">
        <f t="shared" si="3"/>
        <v>1</v>
      </c>
      <c r="D42" s="31">
        <f t="shared" si="5"/>
        <v>1</v>
      </c>
      <c r="E42" s="31">
        <f t="shared" si="7"/>
        <v>1</v>
      </c>
      <c r="F42" s="31">
        <f t="shared" ref="F42:F50" si="9">F92+F76</f>
        <v>1</v>
      </c>
      <c r="G42" s="31">
        <v>1</v>
      </c>
      <c r="H42" s="31">
        <f t="shared" ref="H42:O42" si="10">H92+H76</f>
        <v>1</v>
      </c>
      <c r="I42" s="31">
        <f t="shared" si="10"/>
        <v>1</v>
      </c>
      <c r="J42" s="31">
        <f t="shared" si="10"/>
        <v>1</v>
      </c>
      <c r="K42" s="31">
        <f t="shared" si="10"/>
        <v>1</v>
      </c>
      <c r="L42" s="31">
        <f t="shared" si="10"/>
        <v>1</v>
      </c>
      <c r="M42" s="31">
        <f t="shared" si="10"/>
        <v>1</v>
      </c>
      <c r="N42" s="31">
        <f t="shared" si="10"/>
        <v>1</v>
      </c>
      <c r="O42" s="31">
        <f t="shared" si="10"/>
        <v>1</v>
      </c>
    </row>
    <row r="43" spans="1:15">
      <c r="A43" s="18">
        <f>'DATA &amp; STATS (2)'!A17</f>
        <v>7</v>
      </c>
      <c r="B43" s="31">
        <f t="shared" si="1"/>
        <v>1</v>
      </c>
      <c r="C43" s="31">
        <f t="shared" si="3"/>
        <v>1</v>
      </c>
      <c r="D43" s="31">
        <f t="shared" si="5"/>
        <v>1</v>
      </c>
      <c r="E43" s="31">
        <f t="shared" si="7"/>
        <v>1</v>
      </c>
      <c r="F43" s="31">
        <f t="shared" si="9"/>
        <v>1</v>
      </c>
      <c r="G43" s="31">
        <f t="shared" ref="G43:G50" si="11">G93+G77</f>
        <v>1</v>
      </c>
      <c r="H43" s="31">
        <v>1</v>
      </c>
      <c r="I43" s="31">
        <f t="shared" ref="I43:O43" si="12">I93+I77</f>
        <v>1</v>
      </c>
      <c r="J43" s="31">
        <f t="shared" si="12"/>
        <v>1</v>
      </c>
      <c r="K43" s="31">
        <f t="shared" si="12"/>
        <v>1</v>
      </c>
      <c r="L43" s="31">
        <f t="shared" si="12"/>
        <v>1</v>
      </c>
      <c r="M43" s="31">
        <f t="shared" si="12"/>
        <v>1</v>
      </c>
      <c r="N43" s="31">
        <f t="shared" si="12"/>
        <v>1</v>
      </c>
      <c r="O43" s="31">
        <f t="shared" si="12"/>
        <v>1</v>
      </c>
    </row>
    <row r="44" spans="1:15">
      <c r="A44" s="18">
        <f>'DATA &amp; STATS (2)'!A18</f>
        <v>8</v>
      </c>
      <c r="B44" s="31">
        <f t="shared" si="1"/>
        <v>1</v>
      </c>
      <c r="C44" s="31">
        <f t="shared" si="3"/>
        <v>1</v>
      </c>
      <c r="D44" s="31">
        <f t="shared" si="5"/>
        <v>1</v>
      </c>
      <c r="E44" s="31">
        <f t="shared" si="7"/>
        <v>1</v>
      </c>
      <c r="F44" s="31">
        <f t="shared" si="9"/>
        <v>1</v>
      </c>
      <c r="G44" s="31">
        <f t="shared" si="11"/>
        <v>1</v>
      </c>
      <c r="H44" s="31">
        <f t="shared" ref="H44:H50" si="13">H94+H78</f>
        <v>1</v>
      </c>
      <c r="I44" s="31">
        <v>1</v>
      </c>
      <c r="J44" s="31">
        <f t="shared" ref="J44:O44" si="14">J94+J78</f>
        <v>1</v>
      </c>
      <c r="K44" s="31">
        <f t="shared" si="14"/>
        <v>1</v>
      </c>
      <c r="L44" s="31">
        <f t="shared" si="14"/>
        <v>1</v>
      </c>
      <c r="M44" s="31">
        <f t="shared" si="14"/>
        <v>1</v>
      </c>
      <c r="N44" s="31">
        <f t="shared" si="14"/>
        <v>1</v>
      </c>
      <c r="O44" s="31">
        <f t="shared" si="14"/>
        <v>1</v>
      </c>
    </row>
    <row r="45" spans="1:15">
      <c r="A45" s="18">
        <f>'DATA &amp; STATS (2)'!A19</f>
        <v>9</v>
      </c>
      <c r="B45" s="31">
        <f t="shared" si="1"/>
        <v>1</v>
      </c>
      <c r="C45" s="31">
        <f t="shared" si="3"/>
        <v>1</v>
      </c>
      <c r="D45" s="31">
        <f t="shared" si="5"/>
        <v>1</v>
      </c>
      <c r="E45" s="31">
        <f t="shared" si="7"/>
        <v>1</v>
      </c>
      <c r="F45" s="31">
        <f t="shared" si="9"/>
        <v>1</v>
      </c>
      <c r="G45" s="31">
        <f t="shared" si="11"/>
        <v>1</v>
      </c>
      <c r="H45" s="31">
        <f t="shared" si="13"/>
        <v>1</v>
      </c>
      <c r="I45" s="31">
        <f t="shared" ref="I45:I50" si="15">I95+I79</f>
        <v>1</v>
      </c>
      <c r="J45" s="31">
        <v>1</v>
      </c>
      <c r="K45" s="31">
        <f>K95+K79</f>
        <v>1</v>
      </c>
      <c r="L45" s="31">
        <f>L95+L79</f>
        <v>1</v>
      </c>
      <c r="M45" s="31">
        <f>M95+M79</f>
        <v>1</v>
      </c>
      <c r="N45" s="31">
        <f>N95+N79</f>
        <v>1</v>
      </c>
      <c r="O45" s="31">
        <f>O95+O79</f>
        <v>1</v>
      </c>
    </row>
    <row r="46" spans="1:15">
      <c r="A46" s="18">
        <f>'DATA &amp; STATS (2)'!A20</f>
        <v>10</v>
      </c>
      <c r="B46" s="31">
        <f t="shared" si="1"/>
        <v>1</v>
      </c>
      <c r="C46" s="31">
        <f t="shared" si="3"/>
        <v>1</v>
      </c>
      <c r="D46" s="31">
        <f t="shared" si="5"/>
        <v>1</v>
      </c>
      <c r="E46" s="31">
        <f t="shared" si="7"/>
        <v>1</v>
      </c>
      <c r="F46" s="31">
        <f t="shared" si="9"/>
        <v>1</v>
      </c>
      <c r="G46" s="31">
        <f t="shared" si="11"/>
        <v>1</v>
      </c>
      <c r="H46" s="31">
        <f t="shared" si="13"/>
        <v>1</v>
      </c>
      <c r="I46" s="31">
        <f t="shared" si="15"/>
        <v>1</v>
      </c>
      <c r="J46" s="31">
        <f>J96+J80</f>
        <v>1</v>
      </c>
      <c r="K46" s="31">
        <v>1</v>
      </c>
      <c r="L46" s="31">
        <f>L96+L80</f>
        <v>1</v>
      </c>
      <c r="M46" s="31">
        <f>M96+M80</f>
        <v>1</v>
      </c>
      <c r="N46" s="31">
        <f>N96+N80</f>
        <v>1</v>
      </c>
      <c r="O46" s="31">
        <f>O96+O80</f>
        <v>1</v>
      </c>
    </row>
    <row r="47" spans="1:15">
      <c r="A47" s="18">
        <f>'DATA &amp; STATS (2)'!A21</f>
        <v>11</v>
      </c>
      <c r="B47" s="31">
        <f t="shared" si="1"/>
        <v>1</v>
      </c>
      <c r="C47" s="31">
        <f t="shared" si="3"/>
        <v>1</v>
      </c>
      <c r="D47" s="31">
        <f t="shared" si="5"/>
        <v>1</v>
      </c>
      <c r="E47" s="31">
        <f t="shared" si="7"/>
        <v>1</v>
      </c>
      <c r="F47" s="31">
        <f t="shared" si="9"/>
        <v>1</v>
      </c>
      <c r="G47" s="31">
        <f t="shared" si="11"/>
        <v>1</v>
      </c>
      <c r="H47" s="31">
        <f t="shared" si="13"/>
        <v>1</v>
      </c>
      <c r="I47" s="31">
        <f t="shared" si="15"/>
        <v>1</v>
      </c>
      <c r="J47" s="31">
        <f>J97+J81</f>
        <v>1</v>
      </c>
      <c r="K47" s="31">
        <f>K97+K81</f>
        <v>1</v>
      </c>
      <c r="L47" s="31">
        <v>1</v>
      </c>
      <c r="M47" s="31">
        <f>M97+M81</f>
        <v>1</v>
      </c>
      <c r="N47" s="31">
        <f>N97+N81</f>
        <v>1</v>
      </c>
      <c r="O47" s="31">
        <f>O97+O81</f>
        <v>1</v>
      </c>
    </row>
    <row r="48" spans="1:15">
      <c r="A48" s="18">
        <f>'DATA &amp; STATS (2)'!A22</f>
        <v>12</v>
      </c>
      <c r="B48" s="31">
        <f t="shared" si="1"/>
        <v>1</v>
      </c>
      <c r="C48" s="31">
        <f t="shared" si="3"/>
        <v>1</v>
      </c>
      <c r="D48" s="31">
        <f t="shared" si="5"/>
        <v>1</v>
      </c>
      <c r="E48" s="31">
        <f t="shared" si="7"/>
        <v>1</v>
      </c>
      <c r="F48" s="31">
        <f t="shared" si="9"/>
        <v>1</v>
      </c>
      <c r="G48" s="31">
        <f t="shared" si="11"/>
        <v>1</v>
      </c>
      <c r="H48" s="31">
        <f t="shared" si="13"/>
        <v>1</v>
      </c>
      <c r="I48" s="31">
        <f t="shared" si="15"/>
        <v>1</v>
      </c>
      <c r="J48" s="31">
        <f>J98+J82</f>
        <v>1</v>
      </c>
      <c r="K48" s="31">
        <f>K98+K82</f>
        <v>1</v>
      </c>
      <c r="L48" s="31">
        <f>L98+L82</f>
        <v>1</v>
      </c>
      <c r="M48" s="31">
        <v>1</v>
      </c>
      <c r="N48" s="31">
        <f>N98+N82</f>
        <v>1</v>
      </c>
      <c r="O48" s="31">
        <f>O98+O82</f>
        <v>1</v>
      </c>
    </row>
    <row r="49" spans="1:15">
      <c r="A49" s="18">
        <f>'DATA &amp; STATS (2)'!A23</f>
        <v>13</v>
      </c>
      <c r="B49" s="31">
        <f t="shared" si="1"/>
        <v>1</v>
      </c>
      <c r="C49" s="31">
        <f t="shared" si="3"/>
        <v>1</v>
      </c>
      <c r="D49" s="31">
        <f t="shared" si="5"/>
        <v>1</v>
      </c>
      <c r="E49" s="31">
        <f t="shared" si="7"/>
        <v>1</v>
      </c>
      <c r="F49" s="31">
        <f t="shared" si="9"/>
        <v>1</v>
      </c>
      <c r="G49" s="31">
        <f t="shared" si="11"/>
        <v>1</v>
      </c>
      <c r="H49" s="31">
        <f t="shared" si="13"/>
        <v>1</v>
      </c>
      <c r="I49" s="31">
        <f t="shared" si="15"/>
        <v>1</v>
      </c>
      <c r="J49" s="31">
        <f>J99+J83</f>
        <v>1</v>
      </c>
      <c r="K49" s="31">
        <f>K99+K83</f>
        <v>1</v>
      </c>
      <c r="L49" s="31">
        <f>L99+L83</f>
        <v>1</v>
      </c>
      <c r="M49" s="31">
        <f>M99+M83</f>
        <v>1</v>
      </c>
      <c r="N49" s="31">
        <v>1</v>
      </c>
      <c r="O49" s="31">
        <f>O99+O83</f>
        <v>1</v>
      </c>
    </row>
    <row r="50" spans="1:15">
      <c r="A50" s="18">
        <f>'DATA &amp; STATS (2)'!A24</f>
        <v>14</v>
      </c>
      <c r="B50" s="31">
        <f t="shared" si="1"/>
        <v>1</v>
      </c>
      <c r="C50" s="31">
        <f t="shared" si="3"/>
        <v>1</v>
      </c>
      <c r="D50" s="31">
        <f t="shared" si="5"/>
        <v>1</v>
      </c>
      <c r="E50" s="31">
        <f t="shared" si="7"/>
        <v>1</v>
      </c>
      <c r="F50" s="31">
        <f t="shared" si="9"/>
        <v>1</v>
      </c>
      <c r="G50" s="31">
        <f t="shared" si="11"/>
        <v>1</v>
      </c>
      <c r="H50" s="31">
        <f t="shared" si="13"/>
        <v>1</v>
      </c>
      <c r="I50" s="31">
        <f t="shared" si="15"/>
        <v>1</v>
      </c>
      <c r="J50" s="31">
        <f>J100+J84</f>
        <v>1</v>
      </c>
      <c r="K50" s="31">
        <f>K100+K84</f>
        <v>1</v>
      </c>
      <c r="L50" s="31">
        <f>L100+L84</f>
        <v>1</v>
      </c>
      <c r="M50" s="31">
        <f>M100+M84</f>
        <v>1</v>
      </c>
      <c r="N50" s="31">
        <f>N100+N84</f>
        <v>1</v>
      </c>
      <c r="O50" s="31">
        <v>1</v>
      </c>
    </row>
    <row r="51" spans="1:15">
      <c r="A51" s="18"/>
      <c r="B51" s="31"/>
      <c r="C51" s="31"/>
      <c r="D51" s="31"/>
      <c r="E51" s="31"/>
      <c r="F51" s="31"/>
      <c r="G51" s="31"/>
      <c r="H51" s="31"/>
      <c r="I51" s="31"/>
      <c r="J51" s="31"/>
      <c r="K51" s="31"/>
      <c r="L51" s="31"/>
      <c r="M51" s="31"/>
      <c r="N51" s="31"/>
      <c r="O51" s="31"/>
    </row>
    <row r="52" spans="1:15">
      <c r="A52" s="32" t="s">
        <v>40</v>
      </c>
      <c r="B52" s="31"/>
      <c r="C52" s="31"/>
      <c r="D52" s="31"/>
      <c r="E52" s="31"/>
      <c r="F52" s="31"/>
      <c r="G52" s="31"/>
      <c r="H52" s="31"/>
      <c r="I52" s="31"/>
      <c r="J52" s="31"/>
      <c r="K52" s="31"/>
      <c r="L52" s="31"/>
      <c r="M52" s="31"/>
      <c r="N52" s="31"/>
      <c r="O52" s="31"/>
    </row>
    <row r="53" spans="1:15" s="33" customFormat="1">
      <c r="A53" s="18" t="s">
        <v>41</v>
      </c>
      <c r="B53" s="17">
        <f t="shared" ref="B53:O53" si="16">B34</f>
        <v>0.15</v>
      </c>
      <c r="C53" s="17">
        <f t="shared" si="16"/>
        <v>0.2</v>
      </c>
      <c r="D53" s="17">
        <f t="shared" si="16"/>
        <v>0.08</v>
      </c>
      <c r="E53" s="17">
        <f t="shared" si="16"/>
        <v>0.15</v>
      </c>
      <c r="F53" s="17">
        <f t="shared" si="16"/>
        <v>0.1</v>
      </c>
      <c r="G53" s="17">
        <f t="shared" si="16"/>
        <v>1</v>
      </c>
      <c r="H53" s="17">
        <f t="shared" si="16"/>
        <v>1</v>
      </c>
      <c r="I53" s="17">
        <f t="shared" si="16"/>
        <v>1</v>
      </c>
      <c r="J53" s="17">
        <f t="shared" si="16"/>
        <v>1</v>
      </c>
      <c r="K53" s="17">
        <f t="shared" si="16"/>
        <v>1</v>
      </c>
      <c r="L53" s="17">
        <f t="shared" si="16"/>
        <v>1</v>
      </c>
      <c r="M53" s="17">
        <f t="shared" si="16"/>
        <v>1</v>
      </c>
      <c r="N53" s="17">
        <f t="shared" si="16"/>
        <v>1</v>
      </c>
      <c r="O53" s="17">
        <f t="shared" si="16"/>
        <v>1</v>
      </c>
    </row>
    <row r="54" spans="1:15">
      <c r="A54" s="25">
        <f t="array" ref="A54:A67">TRANSPOSE(B53:O53)</f>
        <v>0.15</v>
      </c>
      <c r="B54" s="34">
        <f t="shared" ref="B54:O54" si="17">B$53*$A54*B37</f>
        <v>2.2499999999999999E-2</v>
      </c>
      <c r="C54" s="34">
        <f t="shared" si="17"/>
        <v>1.7999999999999999E-2</v>
      </c>
      <c r="D54" s="34">
        <f t="shared" si="17"/>
        <v>3.5999999999999999E-3</v>
      </c>
      <c r="E54" s="34">
        <f t="shared" si="17"/>
        <v>1.0125E-2</v>
      </c>
      <c r="F54" s="34">
        <f t="shared" si="17"/>
        <v>3.7499999999999999E-3</v>
      </c>
      <c r="G54" s="34">
        <f t="shared" si="17"/>
        <v>0.15</v>
      </c>
      <c r="H54" s="34">
        <f t="shared" si="17"/>
        <v>0.15</v>
      </c>
      <c r="I54" s="34">
        <f t="shared" si="17"/>
        <v>0.15</v>
      </c>
      <c r="J54" s="34">
        <f t="shared" si="17"/>
        <v>0.15</v>
      </c>
      <c r="K54" s="34">
        <f t="shared" si="17"/>
        <v>0.15</v>
      </c>
      <c r="L54" s="34">
        <f t="shared" si="17"/>
        <v>0.15</v>
      </c>
      <c r="M54" s="34">
        <f t="shared" si="17"/>
        <v>0.15</v>
      </c>
      <c r="N54" s="34">
        <f t="shared" si="17"/>
        <v>0.15</v>
      </c>
      <c r="O54" s="34">
        <f t="shared" si="17"/>
        <v>0.15</v>
      </c>
    </row>
    <row r="55" spans="1:15">
      <c r="A55" s="25">
        <v>0.2</v>
      </c>
      <c r="B55" s="34">
        <f t="shared" ref="B55:O55" si="18">B$53*$A55*B38</f>
        <v>1.7999999999999999E-2</v>
      </c>
      <c r="C55" s="34">
        <f t="shared" si="18"/>
        <v>4.0000000000000008E-2</v>
      </c>
      <c r="D55" s="34">
        <f t="shared" si="18"/>
        <v>0</v>
      </c>
      <c r="E55" s="34">
        <f t="shared" si="18"/>
        <v>2.0999999999999998E-2</v>
      </c>
      <c r="F55" s="34">
        <f t="shared" si="18"/>
        <v>5.000000000000001E-3</v>
      </c>
      <c r="G55" s="34">
        <f t="shared" si="18"/>
        <v>0.2</v>
      </c>
      <c r="H55" s="34">
        <f t="shared" si="18"/>
        <v>0.2</v>
      </c>
      <c r="I55" s="34">
        <f t="shared" si="18"/>
        <v>0.2</v>
      </c>
      <c r="J55" s="34">
        <f t="shared" si="18"/>
        <v>0.2</v>
      </c>
      <c r="K55" s="34">
        <f t="shared" si="18"/>
        <v>0.2</v>
      </c>
      <c r="L55" s="34">
        <f t="shared" si="18"/>
        <v>0.2</v>
      </c>
      <c r="M55" s="34">
        <f t="shared" si="18"/>
        <v>0.2</v>
      </c>
      <c r="N55" s="34">
        <f t="shared" si="18"/>
        <v>0.2</v>
      </c>
      <c r="O55" s="34">
        <f t="shared" si="18"/>
        <v>0.2</v>
      </c>
    </row>
    <row r="56" spans="1:15">
      <c r="A56" s="25">
        <v>0.08</v>
      </c>
      <c r="B56" s="34">
        <f t="shared" ref="B56:O56" si="19">B$53*$A56*B39</f>
        <v>3.5999999999999999E-3</v>
      </c>
      <c r="C56" s="34">
        <f t="shared" si="19"/>
        <v>0</v>
      </c>
      <c r="D56" s="34">
        <f t="shared" si="19"/>
        <v>6.4000000000000003E-3</v>
      </c>
      <c r="E56" s="34">
        <f t="shared" si="19"/>
        <v>2.4000000000000002E-3</v>
      </c>
      <c r="F56" s="34">
        <f t="shared" si="19"/>
        <v>1.1999999999999999E-3</v>
      </c>
      <c r="G56" s="34">
        <f t="shared" si="19"/>
        <v>0.08</v>
      </c>
      <c r="H56" s="34">
        <f t="shared" si="19"/>
        <v>0.08</v>
      </c>
      <c r="I56" s="34">
        <f t="shared" si="19"/>
        <v>0.08</v>
      </c>
      <c r="J56" s="34">
        <f t="shared" si="19"/>
        <v>0.08</v>
      </c>
      <c r="K56" s="34">
        <f t="shared" si="19"/>
        <v>0.08</v>
      </c>
      <c r="L56" s="34">
        <f t="shared" si="19"/>
        <v>0.08</v>
      </c>
      <c r="M56" s="34">
        <f t="shared" si="19"/>
        <v>0.08</v>
      </c>
      <c r="N56" s="34">
        <f t="shared" si="19"/>
        <v>0.08</v>
      </c>
      <c r="O56" s="34">
        <f t="shared" si="19"/>
        <v>0.08</v>
      </c>
    </row>
    <row r="57" spans="1:15">
      <c r="A57" s="25">
        <v>0.15</v>
      </c>
      <c r="B57" s="34">
        <f t="shared" ref="B57:O57" si="20">B$53*$A57*B40</f>
        <v>1.0125E-2</v>
      </c>
      <c r="C57" s="34">
        <f t="shared" si="20"/>
        <v>2.0999999999999998E-2</v>
      </c>
      <c r="D57" s="34">
        <f t="shared" si="20"/>
        <v>2.4000000000000002E-3</v>
      </c>
      <c r="E57" s="34">
        <f t="shared" si="20"/>
        <v>2.2499999999999999E-2</v>
      </c>
      <c r="F57" s="34">
        <f t="shared" si="20"/>
        <v>6.0000000000000001E-3</v>
      </c>
      <c r="G57" s="34">
        <f t="shared" si="20"/>
        <v>0.15</v>
      </c>
      <c r="H57" s="34">
        <f t="shared" si="20"/>
        <v>0.15</v>
      </c>
      <c r="I57" s="34">
        <f t="shared" si="20"/>
        <v>0.15</v>
      </c>
      <c r="J57" s="34">
        <f t="shared" si="20"/>
        <v>0.15</v>
      </c>
      <c r="K57" s="34">
        <f t="shared" si="20"/>
        <v>0.15</v>
      </c>
      <c r="L57" s="34">
        <f t="shared" si="20"/>
        <v>0.15</v>
      </c>
      <c r="M57" s="34">
        <f t="shared" si="20"/>
        <v>0.15</v>
      </c>
      <c r="N57" s="34">
        <f t="shared" si="20"/>
        <v>0.15</v>
      </c>
      <c r="O57" s="34">
        <f t="shared" si="20"/>
        <v>0.15</v>
      </c>
    </row>
    <row r="58" spans="1:15">
      <c r="A58" s="25">
        <v>0.1</v>
      </c>
      <c r="B58" s="34">
        <f t="shared" ref="B58:O58" si="21">B$53*$A58*B41</f>
        <v>3.7499999999999999E-3</v>
      </c>
      <c r="C58" s="34">
        <f t="shared" si="21"/>
        <v>5.000000000000001E-3</v>
      </c>
      <c r="D58" s="34">
        <f t="shared" si="21"/>
        <v>1.1999999999999999E-3</v>
      </c>
      <c r="E58" s="34">
        <f t="shared" si="21"/>
        <v>6.0000000000000001E-3</v>
      </c>
      <c r="F58" s="34">
        <f t="shared" si="21"/>
        <v>1.0000000000000002E-2</v>
      </c>
      <c r="G58" s="34">
        <f t="shared" si="21"/>
        <v>0.1</v>
      </c>
      <c r="H58" s="34">
        <f t="shared" si="21"/>
        <v>0.1</v>
      </c>
      <c r="I58" s="34">
        <f t="shared" si="21"/>
        <v>0.1</v>
      </c>
      <c r="J58" s="34">
        <f t="shared" si="21"/>
        <v>0.1</v>
      </c>
      <c r="K58" s="34">
        <f t="shared" si="21"/>
        <v>0.1</v>
      </c>
      <c r="L58" s="34">
        <f t="shared" si="21"/>
        <v>0.1</v>
      </c>
      <c r="M58" s="34">
        <f t="shared" si="21"/>
        <v>0.1</v>
      </c>
      <c r="N58" s="34">
        <f t="shared" si="21"/>
        <v>0.1</v>
      </c>
      <c r="O58" s="34">
        <f t="shared" si="21"/>
        <v>0.1</v>
      </c>
    </row>
    <row r="59" spans="1:15">
      <c r="A59" s="25">
        <v>1</v>
      </c>
      <c r="B59" s="34">
        <f t="shared" ref="B59:O59" si="22">B$53*$A59*B42</f>
        <v>0.15</v>
      </c>
      <c r="C59" s="34">
        <f t="shared" si="22"/>
        <v>0.2</v>
      </c>
      <c r="D59" s="34">
        <f t="shared" si="22"/>
        <v>0.08</v>
      </c>
      <c r="E59" s="34">
        <f t="shared" si="22"/>
        <v>0.15</v>
      </c>
      <c r="F59" s="34">
        <f t="shared" si="22"/>
        <v>0.1</v>
      </c>
      <c r="G59" s="34">
        <f t="shared" si="22"/>
        <v>1</v>
      </c>
      <c r="H59" s="34">
        <f t="shared" si="22"/>
        <v>1</v>
      </c>
      <c r="I59" s="34">
        <f t="shared" si="22"/>
        <v>1</v>
      </c>
      <c r="J59" s="34">
        <f t="shared" si="22"/>
        <v>1</v>
      </c>
      <c r="K59" s="34">
        <f t="shared" si="22"/>
        <v>1</v>
      </c>
      <c r="L59" s="34">
        <f t="shared" si="22"/>
        <v>1</v>
      </c>
      <c r="M59" s="34">
        <f t="shared" si="22"/>
        <v>1</v>
      </c>
      <c r="N59" s="34">
        <f t="shared" si="22"/>
        <v>1</v>
      </c>
      <c r="O59" s="34">
        <f t="shared" si="22"/>
        <v>1</v>
      </c>
    </row>
    <row r="60" spans="1:15">
      <c r="A60" s="25">
        <v>1</v>
      </c>
      <c r="B60" s="34">
        <f t="shared" ref="B60:O60" si="23">B$53*$A60*B43</f>
        <v>0.15</v>
      </c>
      <c r="C60" s="34">
        <f t="shared" si="23"/>
        <v>0.2</v>
      </c>
      <c r="D60" s="34">
        <f t="shared" si="23"/>
        <v>0.08</v>
      </c>
      <c r="E60" s="34">
        <f t="shared" si="23"/>
        <v>0.15</v>
      </c>
      <c r="F60" s="34">
        <f t="shared" si="23"/>
        <v>0.1</v>
      </c>
      <c r="G60" s="34">
        <f t="shared" si="23"/>
        <v>1</v>
      </c>
      <c r="H60" s="34">
        <f t="shared" si="23"/>
        <v>1</v>
      </c>
      <c r="I60" s="34">
        <f t="shared" si="23"/>
        <v>1</v>
      </c>
      <c r="J60" s="34">
        <f t="shared" si="23"/>
        <v>1</v>
      </c>
      <c r="K60" s="34">
        <f t="shared" si="23"/>
        <v>1</v>
      </c>
      <c r="L60" s="34">
        <f t="shared" si="23"/>
        <v>1</v>
      </c>
      <c r="M60" s="34">
        <f t="shared" si="23"/>
        <v>1</v>
      </c>
      <c r="N60" s="34">
        <f t="shared" si="23"/>
        <v>1</v>
      </c>
      <c r="O60" s="34">
        <f t="shared" si="23"/>
        <v>1</v>
      </c>
    </row>
    <row r="61" spans="1:15">
      <c r="A61" s="25">
        <v>1</v>
      </c>
      <c r="B61" s="34">
        <f t="shared" ref="B61:O61" si="24">B$53*$A61*B44</f>
        <v>0.15</v>
      </c>
      <c r="C61" s="34">
        <f t="shared" si="24"/>
        <v>0.2</v>
      </c>
      <c r="D61" s="34">
        <f t="shared" si="24"/>
        <v>0.08</v>
      </c>
      <c r="E61" s="34">
        <f t="shared" si="24"/>
        <v>0.15</v>
      </c>
      <c r="F61" s="34">
        <f t="shared" si="24"/>
        <v>0.1</v>
      </c>
      <c r="G61" s="34">
        <f t="shared" si="24"/>
        <v>1</v>
      </c>
      <c r="H61" s="34">
        <f t="shared" si="24"/>
        <v>1</v>
      </c>
      <c r="I61" s="34">
        <f t="shared" si="24"/>
        <v>1</v>
      </c>
      <c r="J61" s="34">
        <f t="shared" si="24"/>
        <v>1</v>
      </c>
      <c r="K61" s="34">
        <f t="shared" si="24"/>
        <v>1</v>
      </c>
      <c r="L61" s="34">
        <f t="shared" si="24"/>
        <v>1</v>
      </c>
      <c r="M61" s="34">
        <f t="shared" si="24"/>
        <v>1</v>
      </c>
      <c r="N61" s="34">
        <f t="shared" si="24"/>
        <v>1</v>
      </c>
      <c r="O61" s="34">
        <f t="shared" si="24"/>
        <v>1</v>
      </c>
    </row>
    <row r="62" spans="1:15">
      <c r="A62" s="25">
        <v>1</v>
      </c>
      <c r="B62" s="34">
        <f t="shared" ref="B62:O62" si="25">B$53*$A62*B45</f>
        <v>0.15</v>
      </c>
      <c r="C62" s="34">
        <f t="shared" si="25"/>
        <v>0.2</v>
      </c>
      <c r="D62" s="34">
        <f t="shared" si="25"/>
        <v>0.08</v>
      </c>
      <c r="E62" s="34">
        <f t="shared" si="25"/>
        <v>0.15</v>
      </c>
      <c r="F62" s="34">
        <f t="shared" si="25"/>
        <v>0.1</v>
      </c>
      <c r="G62" s="34">
        <f t="shared" si="25"/>
        <v>1</v>
      </c>
      <c r="H62" s="34">
        <f t="shared" si="25"/>
        <v>1</v>
      </c>
      <c r="I62" s="34">
        <f t="shared" si="25"/>
        <v>1</v>
      </c>
      <c r="J62" s="34">
        <f t="shared" si="25"/>
        <v>1</v>
      </c>
      <c r="K62" s="34">
        <f t="shared" si="25"/>
        <v>1</v>
      </c>
      <c r="L62" s="34">
        <f t="shared" si="25"/>
        <v>1</v>
      </c>
      <c r="M62" s="34">
        <f t="shared" si="25"/>
        <v>1</v>
      </c>
      <c r="N62" s="34">
        <f t="shared" si="25"/>
        <v>1</v>
      </c>
      <c r="O62" s="34">
        <f t="shared" si="25"/>
        <v>1</v>
      </c>
    </row>
    <row r="63" spans="1:15">
      <c r="A63" s="25">
        <v>1</v>
      </c>
      <c r="B63" s="34">
        <f t="shared" ref="B63:O63" si="26">B$53*$A63*B46</f>
        <v>0.15</v>
      </c>
      <c r="C63" s="34">
        <f t="shared" si="26"/>
        <v>0.2</v>
      </c>
      <c r="D63" s="34">
        <f t="shared" si="26"/>
        <v>0.08</v>
      </c>
      <c r="E63" s="34">
        <f t="shared" si="26"/>
        <v>0.15</v>
      </c>
      <c r="F63" s="34">
        <f t="shared" si="26"/>
        <v>0.1</v>
      </c>
      <c r="G63" s="34">
        <f t="shared" si="26"/>
        <v>1</v>
      </c>
      <c r="H63" s="34">
        <f t="shared" si="26"/>
        <v>1</v>
      </c>
      <c r="I63" s="34">
        <f t="shared" si="26"/>
        <v>1</v>
      </c>
      <c r="J63" s="34">
        <f t="shared" si="26"/>
        <v>1</v>
      </c>
      <c r="K63" s="34">
        <f t="shared" si="26"/>
        <v>1</v>
      </c>
      <c r="L63" s="34">
        <f t="shared" si="26"/>
        <v>1</v>
      </c>
      <c r="M63" s="34">
        <f t="shared" si="26"/>
        <v>1</v>
      </c>
      <c r="N63" s="34">
        <f t="shared" si="26"/>
        <v>1</v>
      </c>
      <c r="O63" s="34">
        <f t="shared" si="26"/>
        <v>1</v>
      </c>
    </row>
    <row r="64" spans="1:15">
      <c r="A64" s="25">
        <v>1</v>
      </c>
      <c r="B64" s="34">
        <f t="shared" ref="B64:O64" si="27">B$53*$A64*B47</f>
        <v>0.15</v>
      </c>
      <c r="C64" s="34">
        <f t="shared" si="27"/>
        <v>0.2</v>
      </c>
      <c r="D64" s="34">
        <f t="shared" si="27"/>
        <v>0.08</v>
      </c>
      <c r="E64" s="34">
        <f t="shared" si="27"/>
        <v>0.15</v>
      </c>
      <c r="F64" s="34">
        <f t="shared" si="27"/>
        <v>0.1</v>
      </c>
      <c r="G64" s="34">
        <f t="shared" si="27"/>
        <v>1</v>
      </c>
      <c r="H64" s="34">
        <f t="shared" si="27"/>
        <v>1</v>
      </c>
      <c r="I64" s="34">
        <f t="shared" si="27"/>
        <v>1</v>
      </c>
      <c r="J64" s="34">
        <f t="shared" si="27"/>
        <v>1</v>
      </c>
      <c r="K64" s="34">
        <f t="shared" si="27"/>
        <v>1</v>
      </c>
      <c r="L64" s="34">
        <f t="shared" si="27"/>
        <v>1</v>
      </c>
      <c r="M64" s="34">
        <f t="shared" si="27"/>
        <v>1</v>
      </c>
      <c r="N64" s="34">
        <f t="shared" si="27"/>
        <v>1</v>
      </c>
      <c r="O64" s="34">
        <f t="shared" si="27"/>
        <v>1</v>
      </c>
    </row>
    <row r="65" spans="1:15">
      <c r="A65" s="25">
        <v>1</v>
      </c>
      <c r="B65" s="34">
        <f t="shared" ref="B65:O65" si="28">B$53*$A65*B48</f>
        <v>0.15</v>
      </c>
      <c r="C65" s="34">
        <f t="shared" si="28"/>
        <v>0.2</v>
      </c>
      <c r="D65" s="34">
        <f t="shared" si="28"/>
        <v>0.08</v>
      </c>
      <c r="E65" s="34">
        <f t="shared" si="28"/>
        <v>0.15</v>
      </c>
      <c r="F65" s="34">
        <f t="shared" si="28"/>
        <v>0.1</v>
      </c>
      <c r="G65" s="34">
        <f t="shared" si="28"/>
        <v>1</v>
      </c>
      <c r="H65" s="34">
        <f t="shared" si="28"/>
        <v>1</v>
      </c>
      <c r="I65" s="34">
        <f t="shared" si="28"/>
        <v>1</v>
      </c>
      <c r="J65" s="34">
        <f t="shared" si="28"/>
        <v>1</v>
      </c>
      <c r="K65" s="34">
        <f t="shared" si="28"/>
        <v>1</v>
      </c>
      <c r="L65" s="34">
        <f t="shared" si="28"/>
        <v>1</v>
      </c>
      <c r="M65" s="34">
        <f t="shared" si="28"/>
        <v>1</v>
      </c>
      <c r="N65" s="34">
        <f t="shared" si="28"/>
        <v>1</v>
      </c>
      <c r="O65" s="34">
        <f t="shared" si="28"/>
        <v>1</v>
      </c>
    </row>
    <row r="66" spans="1:15">
      <c r="A66" s="25">
        <v>1</v>
      </c>
      <c r="B66" s="34">
        <f t="shared" ref="B66:O66" si="29">B$53*$A66*B49</f>
        <v>0.15</v>
      </c>
      <c r="C66" s="34">
        <f t="shared" si="29"/>
        <v>0.2</v>
      </c>
      <c r="D66" s="34">
        <f t="shared" si="29"/>
        <v>0.08</v>
      </c>
      <c r="E66" s="34">
        <f t="shared" si="29"/>
        <v>0.15</v>
      </c>
      <c r="F66" s="34">
        <f t="shared" si="29"/>
        <v>0.1</v>
      </c>
      <c r="G66" s="34">
        <f t="shared" si="29"/>
        <v>1</v>
      </c>
      <c r="H66" s="34">
        <f t="shared" si="29"/>
        <v>1</v>
      </c>
      <c r="I66" s="34">
        <f t="shared" si="29"/>
        <v>1</v>
      </c>
      <c r="J66" s="34">
        <f t="shared" si="29"/>
        <v>1</v>
      </c>
      <c r="K66" s="34">
        <f t="shared" si="29"/>
        <v>1</v>
      </c>
      <c r="L66" s="34">
        <f t="shared" si="29"/>
        <v>1</v>
      </c>
      <c r="M66" s="34">
        <f t="shared" si="29"/>
        <v>1</v>
      </c>
      <c r="N66" s="34">
        <f t="shared" si="29"/>
        <v>1</v>
      </c>
      <c r="O66" s="34">
        <f t="shared" si="29"/>
        <v>1</v>
      </c>
    </row>
    <row r="67" spans="1:15">
      <c r="A67" s="25">
        <v>1</v>
      </c>
      <c r="B67" s="34">
        <f t="shared" ref="B67:O67" si="30">B$53*$A67*B50</f>
        <v>0.15</v>
      </c>
      <c r="C67" s="34">
        <f t="shared" si="30"/>
        <v>0.2</v>
      </c>
      <c r="D67" s="34">
        <f t="shared" si="30"/>
        <v>0.08</v>
      </c>
      <c r="E67" s="34">
        <f t="shared" si="30"/>
        <v>0.15</v>
      </c>
      <c r="F67" s="34">
        <f t="shared" si="30"/>
        <v>0.1</v>
      </c>
      <c r="G67" s="34">
        <f t="shared" si="30"/>
        <v>1</v>
      </c>
      <c r="H67" s="34">
        <f t="shared" si="30"/>
        <v>1</v>
      </c>
      <c r="I67" s="34">
        <f t="shared" si="30"/>
        <v>1</v>
      </c>
      <c r="J67" s="34">
        <f t="shared" si="30"/>
        <v>1</v>
      </c>
      <c r="K67" s="34">
        <f t="shared" si="30"/>
        <v>1</v>
      </c>
      <c r="L67" s="34">
        <f t="shared" si="30"/>
        <v>1</v>
      </c>
      <c r="M67" s="34">
        <f t="shared" si="30"/>
        <v>1</v>
      </c>
      <c r="N67" s="34">
        <f t="shared" si="30"/>
        <v>1</v>
      </c>
      <c r="O67" s="34">
        <f t="shared" si="30"/>
        <v>1</v>
      </c>
    </row>
    <row r="68" spans="1:15" s="33" customFormat="1">
      <c r="A68" s="35"/>
      <c r="B68" s="36"/>
      <c r="C68" s="36"/>
      <c r="D68" s="36"/>
      <c r="E68" s="36"/>
      <c r="F68" s="36"/>
      <c r="G68" s="36"/>
      <c r="H68" s="36"/>
      <c r="I68" s="36"/>
      <c r="J68" s="36"/>
      <c r="K68" s="36"/>
      <c r="L68" s="36"/>
      <c r="M68" s="36"/>
      <c r="N68" s="36"/>
      <c r="O68" s="36"/>
    </row>
    <row r="69" spans="1:15" s="33" customFormat="1">
      <c r="A69" s="35"/>
      <c r="B69" s="36"/>
      <c r="C69" s="36"/>
      <c r="D69" s="36"/>
      <c r="E69" s="36"/>
      <c r="F69" s="36"/>
      <c r="G69" s="36"/>
      <c r="H69" s="36"/>
      <c r="I69" s="36"/>
      <c r="J69" s="36"/>
      <c r="K69" s="36"/>
      <c r="L69" s="36"/>
      <c r="M69" s="36"/>
      <c r="N69" s="36"/>
      <c r="O69" s="36"/>
    </row>
    <row r="70" spans="1:15" s="33" customFormat="1">
      <c r="A70" s="37"/>
      <c r="B70" s="38">
        <v>1</v>
      </c>
      <c r="C70" s="38">
        <v>2</v>
      </c>
      <c r="D70" s="38">
        <v>3</v>
      </c>
      <c r="E70" s="38">
        <v>4</v>
      </c>
      <c r="F70" s="38">
        <v>5</v>
      </c>
      <c r="G70" s="38">
        <v>6</v>
      </c>
      <c r="H70" s="38">
        <v>7</v>
      </c>
      <c r="I70" s="38">
        <v>8</v>
      </c>
      <c r="J70" s="38">
        <v>9</v>
      </c>
      <c r="K70" s="38">
        <v>10</v>
      </c>
      <c r="L70" s="38">
        <v>11</v>
      </c>
      <c r="M70" s="38">
        <v>12</v>
      </c>
      <c r="N70" s="38">
        <v>13</v>
      </c>
      <c r="O70" s="38">
        <v>14</v>
      </c>
    </row>
    <row r="71" spans="1:15" s="33" customFormat="1">
      <c r="A71" s="39">
        <v>1</v>
      </c>
      <c r="B71" s="40">
        <f>IF(ISERROR('DATA &amp; STATS (2)'!B11),B11,B11+'DATA &amp; STATS (2)'!B11)</f>
        <v>1.0000000000000002</v>
      </c>
      <c r="C71" s="40">
        <f>IF(ISERROR('DATA &amp; STATS (2)'!C11),C11,C11+'DATA &amp; STATS (2)'!C11)</f>
        <v>0.6</v>
      </c>
      <c r="D71" s="40">
        <f>IF(ISERROR('DATA &amp; STATS (2)'!D11),D11,D11+'DATA &amp; STATS (2)'!D11)</f>
        <v>0.3</v>
      </c>
      <c r="E71" s="40">
        <f>IF(ISERROR('DATA &amp; STATS (2)'!E11),E11,E11+'DATA &amp; STATS (2)'!E11)</f>
        <v>0.45</v>
      </c>
      <c r="F71" s="40">
        <f>IF(ISERROR('DATA &amp; STATS (2)'!F11),F11,F11+'DATA &amp; STATS (2)'!F11)</f>
        <v>0.25</v>
      </c>
      <c r="G71" s="40">
        <f>IF(ISERROR('DATA &amp; STATS (2)'!G11),G11,G11+'DATA &amp; STATS (2)'!G11)</f>
        <v>1</v>
      </c>
      <c r="H71" s="40">
        <f>IF(ISERROR('DATA &amp; STATS (2)'!H11),H11,H11+'DATA &amp; STATS (2)'!H11)</f>
        <v>1</v>
      </c>
      <c r="I71" s="40">
        <f>IF(ISERROR('DATA &amp; STATS (2)'!I11),I11,I11+'DATA &amp; STATS (2)'!I11)</f>
        <v>1</v>
      </c>
      <c r="J71" s="40">
        <f>IF(ISERROR('DATA &amp; STATS (2)'!J11),J11,J11+'DATA &amp; STATS (2)'!J11)</f>
        <v>1</v>
      </c>
      <c r="K71" s="40">
        <f>IF(ISERROR('DATA &amp; STATS (2)'!K11),K11,K11+'DATA &amp; STATS (2)'!K11)</f>
        <v>1</v>
      </c>
      <c r="L71" s="40">
        <f>IF(ISERROR('DATA &amp; STATS (2)'!L11),L11,L11+'DATA &amp; STATS (2)'!L11)</f>
        <v>1</v>
      </c>
      <c r="M71" s="40">
        <f>IF(ISERROR('DATA &amp; STATS (2)'!M11),M11,M11+'DATA &amp; STATS (2)'!M11)</f>
        <v>1</v>
      </c>
      <c r="N71" s="40">
        <f>IF(ISERROR('DATA &amp; STATS (2)'!N11),N11,N11+'DATA &amp; STATS (2)'!N11)</f>
        <v>1</v>
      </c>
      <c r="O71" s="40">
        <f>IF(ISERROR('DATA &amp; STATS (2)'!O11),O11,O11+'DATA &amp; STATS (2)'!O11)</f>
        <v>1</v>
      </c>
    </row>
    <row r="72" spans="1:15" s="33" customFormat="1">
      <c r="A72" s="39">
        <v>2</v>
      </c>
      <c r="B72" s="40">
        <f>IF(ISERROR('DATA &amp; STATS (2)'!B12),B12,B12+'DATA &amp; STATS (2)'!B12)</f>
        <v>0</v>
      </c>
      <c r="C72" s="40">
        <f>IF(ISERROR('DATA &amp; STATS (2)'!C12),C12,C12+'DATA &amp; STATS (2)'!C12)</f>
        <v>1.0000000000000002</v>
      </c>
      <c r="D72" s="40">
        <f>IF(ISERROR('DATA &amp; STATS (2)'!D12),D12,D12+'DATA &amp; STATS (2)'!D12)</f>
        <v>0</v>
      </c>
      <c r="E72" s="40">
        <f>IF(ISERROR('DATA &amp; STATS (2)'!E12),E12,E12+'DATA &amp; STATS (2)'!E12)</f>
        <v>0.7</v>
      </c>
      <c r="F72" s="40">
        <f>IF(ISERROR('DATA &amp; STATS (2)'!F12),F12,F12+'DATA &amp; STATS (2)'!F12)</f>
        <v>0.25</v>
      </c>
      <c r="G72" s="40">
        <f>IF(ISERROR('DATA &amp; STATS (2)'!G12),G12,G12+'DATA &amp; STATS (2)'!G12)</f>
        <v>1</v>
      </c>
      <c r="H72" s="40">
        <f>IF(ISERROR('DATA &amp; STATS (2)'!H12),H12,H12+'DATA &amp; STATS (2)'!H12)</f>
        <v>1</v>
      </c>
      <c r="I72" s="40">
        <f>IF(ISERROR('DATA &amp; STATS (2)'!I12),I12,I12+'DATA &amp; STATS (2)'!I12)</f>
        <v>1</v>
      </c>
      <c r="J72" s="40">
        <f>IF(ISERROR('DATA &amp; STATS (2)'!J12),J12,J12+'DATA &amp; STATS (2)'!J12)</f>
        <v>1</v>
      </c>
      <c r="K72" s="40">
        <f>IF(ISERROR('DATA &amp; STATS (2)'!K12),K12,K12+'DATA &amp; STATS (2)'!K12)</f>
        <v>1</v>
      </c>
      <c r="L72" s="40">
        <f>IF(ISERROR('DATA &amp; STATS (2)'!L12),L12,L12+'DATA &amp; STATS (2)'!L12)</f>
        <v>1</v>
      </c>
      <c r="M72" s="40">
        <f>IF(ISERROR('DATA &amp; STATS (2)'!M12),M12,M12+'DATA &amp; STATS (2)'!M12)</f>
        <v>1</v>
      </c>
      <c r="N72" s="40">
        <f>IF(ISERROR('DATA &amp; STATS (2)'!N12),N12,N12+'DATA &amp; STATS (2)'!N12)</f>
        <v>1</v>
      </c>
      <c r="O72" s="40">
        <f>IF(ISERROR('DATA &amp; STATS (2)'!O12),O12,O12+'DATA &amp; STATS (2)'!O12)</f>
        <v>1</v>
      </c>
    </row>
    <row r="73" spans="1:15" s="33" customFormat="1">
      <c r="A73" s="39">
        <v>3</v>
      </c>
      <c r="B73" s="40">
        <f>IF(ISERROR('DATA &amp; STATS (2)'!B13),B13,B13+'DATA &amp; STATS (2)'!B13)</f>
        <v>0</v>
      </c>
      <c r="C73" s="40">
        <f>IF(ISERROR('DATA &amp; STATS (2)'!C13),C13,C13+'DATA &amp; STATS (2)'!C13)</f>
        <v>0</v>
      </c>
      <c r="D73" s="40">
        <f>IF(ISERROR('DATA &amp; STATS (2)'!D13),D13,D13+'DATA &amp; STATS (2)'!D13)</f>
        <v>1</v>
      </c>
      <c r="E73" s="40">
        <f>IF(ISERROR('DATA &amp; STATS (2)'!E13),E13,E13+'DATA &amp; STATS (2)'!E13)</f>
        <v>0.2</v>
      </c>
      <c r="F73" s="40">
        <f>IF(ISERROR('DATA &amp; STATS (2)'!F13),F13,F13+'DATA &amp; STATS (2)'!F13)</f>
        <v>0.15</v>
      </c>
      <c r="G73" s="40">
        <f>IF(ISERROR('DATA &amp; STATS (2)'!G13),G13,G13+'DATA &amp; STATS (2)'!G13)</f>
        <v>1</v>
      </c>
      <c r="H73" s="40">
        <f>IF(ISERROR('DATA &amp; STATS (2)'!H13),H13,H13+'DATA &amp; STATS (2)'!H13)</f>
        <v>1</v>
      </c>
      <c r="I73" s="40">
        <f>IF(ISERROR('DATA &amp; STATS (2)'!I13),I13,I13+'DATA &amp; STATS (2)'!I13)</f>
        <v>1</v>
      </c>
      <c r="J73" s="40">
        <f>IF(ISERROR('DATA &amp; STATS (2)'!J13),J13,J13+'DATA &amp; STATS (2)'!J13)</f>
        <v>1</v>
      </c>
      <c r="K73" s="40">
        <f>IF(ISERROR('DATA &amp; STATS (2)'!K13),K13,K13+'DATA &amp; STATS (2)'!K13)</f>
        <v>1</v>
      </c>
      <c r="L73" s="40">
        <f>IF(ISERROR('DATA &amp; STATS (2)'!L13),L13,L13+'DATA &amp; STATS (2)'!L13)</f>
        <v>1</v>
      </c>
      <c r="M73" s="40">
        <f>IF(ISERROR('DATA &amp; STATS (2)'!M13),M13,M13+'DATA &amp; STATS (2)'!M13)</f>
        <v>1</v>
      </c>
      <c r="N73" s="40">
        <f>IF(ISERROR('DATA &amp; STATS (2)'!N13),N13,N13+'DATA &amp; STATS (2)'!N13)</f>
        <v>1</v>
      </c>
      <c r="O73" s="40">
        <f>IF(ISERROR('DATA &amp; STATS (2)'!O13),O13,O13+'DATA &amp; STATS (2)'!O13)</f>
        <v>1</v>
      </c>
    </row>
    <row r="74" spans="1:15" s="33" customFormat="1">
      <c r="A74" s="39">
        <v>4</v>
      </c>
      <c r="B74" s="40">
        <f>IF(ISERROR('DATA &amp; STATS (2)'!B14),B14,B14+'DATA &amp; STATS (2)'!B14)</f>
        <v>0</v>
      </c>
      <c r="C74" s="40">
        <f>IF(ISERROR('DATA &amp; STATS (2)'!C14),C14,C14+'DATA &amp; STATS (2)'!C14)</f>
        <v>0</v>
      </c>
      <c r="D74" s="40">
        <f>IF(ISERROR('DATA &amp; STATS (2)'!D14),D14,D14+'DATA &amp; STATS (2)'!D14)</f>
        <v>0</v>
      </c>
      <c r="E74" s="40">
        <f>IF(ISERROR('DATA &amp; STATS (2)'!E14),E14,E14+'DATA &amp; STATS (2)'!E14)</f>
        <v>1</v>
      </c>
      <c r="F74" s="40">
        <f>IF(ISERROR('DATA &amp; STATS (2)'!F14),F14,F14+'DATA &amp; STATS (2)'!F14)</f>
        <v>0.4</v>
      </c>
      <c r="G74" s="40">
        <f>IF(ISERROR('DATA &amp; STATS (2)'!G14),G14,G14+'DATA &amp; STATS (2)'!G14)</f>
        <v>1</v>
      </c>
      <c r="H74" s="40">
        <f>IF(ISERROR('DATA &amp; STATS (2)'!H14),H14,H14+'DATA &amp; STATS (2)'!H14)</f>
        <v>1</v>
      </c>
      <c r="I74" s="40">
        <f>IF(ISERROR('DATA &amp; STATS (2)'!I14),I14,I14+'DATA &amp; STATS (2)'!I14)</f>
        <v>1</v>
      </c>
      <c r="J74" s="40">
        <f>IF(ISERROR('DATA &amp; STATS (2)'!J14),J14,J14+'DATA &amp; STATS (2)'!J14)</f>
        <v>1</v>
      </c>
      <c r="K74" s="40">
        <f>IF(ISERROR('DATA &amp; STATS (2)'!K14),K14,K14+'DATA &amp; STATS (2)'!K14)</f>
        <v>1</v>
      </c>
      <c r="L74" s="40">
        <f>IF(ISERROR('DATA &amp; STATS (2)'!L14),L14,L14+'DATA &amp; STATS (2)'!L14)</f>
        <v>1</v>
      </c>
      <c r="M74" s="40">
        <f>IF(ISERROR('DATA &amp; STATS (2)'!M14),M14,M14+'DATA &amp; STATS (2)'!M14)</f>
        <v>1</v>
      </c>
      <c r="N74" s="40">
        <f>IF(ISERROR('DATA &amp; STATS (2)'!N14),N14,N14+'DATA &amp; STATS (2)'!N14)</f>
        <v>1</v>
      </c>
      <c r="O74" s="40">
        <f>IF(ISERROR('DATA &amp; STATS (2)'!O14),O14,O14+'DATA &amp; STATS (2)'!O14)</f>
        <v>1</v>
      </c>
    </row>
    <row r="75" spans="1:15" s="33" customFormat="1">
      <c r="A75" s="39">
        <v>5</v>
      </c>
      <c r="B75" s="40">
        <f>IF(ISERROR('DATA &amp; STATS (2)'!B15),B15,B15+'DATA &amp; STATS (2)'!B15)</f>
        <v>0</v>
      </c>
      <c r="C75" s="40">
        <f>IF(ISERROR('DATA &amp; STATS (2)'!C15),C15,C15+'DATA &amp; STATS (2)'!C15)</f>
        <v>0</v>
      </c>
      <c r="D75" s="40">
        <f>IF(ISERROR('DATA &amp; STATS (2)'!D15),D15,D15+'DATA &amp; STATS (2)'!D15)</f>
        <v>0</v>
      </c>
      <c r="E75" s="40">
        <f>IF(ISERROR('DATA &amp; STATS (2)'!E15),E15,E15+'DATA &amp; STATS (2)'!E15)</f>
        <v>0</v>
      </c>
      <c r="F75" s="40">
        <f>IF(ISERROR('DATA &amp; STATS (2)'!F15),F15,F15+'DATA &amp; STATS (2)'!F15)</f>
        <v>1</v>
      </c>
      <c r="G75" s="40">
        <f>IF(ISERROR('DATA &amp; STATS (2)'!G15),G15,G15+'DATA &amp; STATS (2)'!G15)</f>
        <v>1</v>
      </c>
      <c r="H75" s="40">
        <f>IF(ISERROR('DATA &amp; STATS (2)'!H15),H15,H15+'DATA &amp; STATS (2)'!H15)</f>
        <v>1</v>
      </c>
      <c r="I75" s="40">
        <f>IF(ISERROR('DATA &amp; STATS (2)'!I15),I15,I15+'DATA &amp; STATS (2)'!I15)</f>
        <v>1</v>
      </c>
      <c r="J75" s="40">
        <f>IF(ISERROR('DATA &amp; STATS (2)'!J15),J15,J15+'DATA &amp; STATS (2)'!J15)</f>
        <v>1</v>
      </c>
      <c r="K75" s="40">
        <f>IF(ISERROR('DATA &amp; STATS (2)'!K15),K15,K15+'DATA &amp; STATS (2)'!K15)</f>
        <v>1</v>
      </c>
      <c r="L75" s="40">
        <f>IF(ISERROR('DATA &amp; STATS (2)'!L15),L15,L15+'DATA &amp; STATS (2)'!L15)</f>
        <v>1</v>
      </c>
      <c r="M75" s="40">
        <f>IF(ISERROR('DATA &amp; STATS (2)'!M15),M15,M15+'DATA &amp; STATS (2)'!M15)</f>
        <v>1</v>
      </c>
      <c r="N75" s="40">
        <f>IF(ISERROR('DATA &amp; STATS (2)'!N15),N15,N15+'DATA &amp; STATS (2)'!N15)</f>
        <v>1</v>
      </c>
      <c r="O75" s="40">
        <f>IF(ISERROR('DATA &amp; STATS (2)'!O15),O15,O15+'DATA &amp; STATS (2)'!O15)</f>
        <v>1</v>
      </c>
    </row>
    <row r="76" spans="1:15" s="33" customFormat="1">
      <c r="A76" s="39">
        <v>6</v>
      </c>
      <c r="B76" s="40">
        <f>IF(ISERROR('DATA &amp; STATS (2)'!B16),B16,B16+'DATA &amp; STATS (2)'!B16)</f>
        <v>0</v>
      </c>
      <c r="C76" s="40">
        <f>IF(ISERROR('DATA &amp; STATS (2)'!C16),C16,C16+'DATA &amp; STATS (2)'!C16)</f>
        <v>0</v>
      </c>
      <c r="D76" s="40">
        <f>IF(ISERROR('DATA &amp; STATS (2)'!D16),D16,D16+'DATA &amp; STATS (2)'!D16)</f>
        <v>0</v>
      </c>
      <c r="E76" s="40">
        <f>IF(ISERROR('DATA &amp; STATS (2)'!E16),E16,E16+'DATA &amp; STATS (2)'!E16)</f>
        <v>0</v>
      </c>
      <c r="F76" s="40">
        <f>IF(ISERROR('DATA &amp; STATS (2)'!F16),F16,F16+'DATA &amp; STATS (2)'!F16)</f>
        <v>0</v>
      </c>
      <c r="G76" s="40">
        <f>IF(ISERROR('DATA &amp; STATS (2)'!G16),G16,G16+'DATA &amp; STATS (2)'!G16)</f>
        <v>0</v>
      </c>
      <c r="H76" s="40">
        <f>IF(ISERROR('DATA &amp; STATS (2)'!H16),H16,H16+'DATA &amp; STATS (2)'!H16)</f>
        <v>1</v>
      </c>
      <c r="I76" s="40">
        <f>IF(ISERROR('DATA &amp; STATS (2)'!I16),I16,I16+'DATA &amp; STATS (2)'!I16)</f>
        <v>1</v>
      </c>
      <c r="J76" s="40">
        <f>IF(ISERROR('DATA &amp; STATS (2)'!J16),J16,J16+'DATA &amp; STATS (2)'!J16)</f>
        <v>1</v>
      </c>
      <c r="K76" s="40">
        <f>IF(ISERROR('DATA &amp; STATS (2)'!K16),K16,K16+'DATA &amp; STATS (2)'!K16)</f>
        <v>1</v>
      </c>
      <c r="L76" s="40">
        <f>IF(ISERROR('DATA &amp; STATS (2)'!L16),L16,L16+'DATA &amp; STATS (2)'!L16)</f>
        <v>1</v>
      </c>
      <c r="M76" s="40">
        <f>IF(ISERROR('DATA &amp; STATS (2)'!M16),M16,M16+'DATA &amp; STATS (2)'!M16)</f>
        <v>1</v>
      </c>
      <c r="N76" s="40">
        <f>IF(ISERROR('DATA &amp; STATS (2)'!N16),N16,N16+'DATA &amp; STATS (2)'!N16)</f>
        <v>1</v>
      </c>
      <c r="O76" s="40">
        <f>IF(ISERROR('DATA &amp; STATS (2)'!O16),O16,O16+'DATA &amp; STATS (2)'!O16)</f>
        <v>1</v>
      </c>
    </row>
    <row r="77" spans="1:15" s="33" customFormat="1">
      <c r="A77" s="39">
        <v>7</v>
      </c>
      <c r="B77" s="40">
        <f>IF(ISERROR('DATA &amp; STATS (2)'!B17),B17,B17+'DATA &amp; STATS (2)'!B17)</f>
        <v>0</v>
      </c>
      <c r="C77" s="40">
        <f>IF(ISERROR('DATA &amp; STATS (2)'!C17),C17,C17+'DATA &amp; STATS (2)'!C17)</f>
        <v>0</v>
      </c>
      <c r="D77" s="40">
        <f>IF(ISERROR('DATA &amp; STATS (2)'!D17),D17,D17+'DATA &amp; STATS (2)'!D17)</f>
        <v>0</v>
      </c>
      <c r="E77" s="40">
        <f>IF(ISERROR('DATA &amp; STATS (2)'!E17),E17,E17+'DATA &amp; STATS (2)'!E17)</f>
        <v>0</v>
      </c>
      <c r="F77" s="40">
        <f>IF(ISERROR('DATA &amp; STATS (2)'!F17),F17,F17+'DATA &amp; STATS (2)'!F17)</f>
        <v>0</v>
      </c>
      <c r="G77" s="40">
        <f>IF(ISERROR('DATA &amp; STATS (2)'!G17),G17,G17+'DATA &amp; STATS (2)'!G17)</f>
        <v>0</v>
      </c>
      <c r="H77" s="40">
        <f>IF(ISERROR('DATA &amp; STATS (2)'!H17),H17,H17+'DATA &amp; STATS (2)'!H17)</f>
        <v>0</v>
      </c>
      <c r="I77" s="40">
        <f>IF(ISERROR('DATA &amp; STATS (2)'!I17),I17,I17+'DATA &amp; STATS (2)'!I17)</f>
        <v>1</v>
      </c>
      <c r="J77" s="40">
        <f>IF(ISERROR('DATA &amp; STATS (2)'!J17),J17,J17+'DATA &amp; STATS (2)'!J17)</f>
        <v>1</v>
      </c>
      <c r="K77" s="40">
        <f>IF(ISERROR('DATA &amp; STATS (2)'!K17),K17,K17+'DATA &amp; STATS (2)'!K17)</f>
        <v>1</v>
      </c>
      <c r="L77" s="40">
        <f>IF(ISERROR('DATA &amp; STATS (2)'!L17),L17,L17+'DATA &amp; STATS (2)'!L17)</f>
        <v>1</v>
      </c>
      <c r="M77" s="40">
        <f>IF(ISERROR('DATA &amp; STATS (2)'!M17),M17,M17+'DATA &amp; STATS (2)'!M17)</f>
        <v>1</v>
      </c>
      <c r="N77" s="40">
        <f>IF(ISERROR('DATA &amp; STATS (2)'!N17),N17,N17+'DATA &amp; STATS (2)'!N17)</f>
        <v>1</v>
      </c>
      <c r="O77" s="40">
        <f>IF(ISERROR('DATA &amp; STATS (2)'!O17),O17,O17+'DATA &amp; STATS (2)'!O17)</f>
        <v>1</v>
      </c>
    </row>
    <row r="78" spans="1:15" s="33" customFormat="1">
      <c r="A78" s="39">
        <v>8</v>
      </c>
      <c r="B78" s="40">
        <f>IF(ISERROR('DATA &amp; STATS (2)'!B18),B18,B18+'DATA &amp; STATS (2)'!B18)</f>
        <v>0</v>
      </c>
      <c r="C78" s="40">
        <f>IF(ISERROR('DATA &amp; STATS (2)'!C18),C18,C18+'DATA &amp; STATS (2)'!C18)</f>
        <v>0</v>
      </c>
      <c r="D78" s="40">
        <f>IF(ISERROR('DATA &amp; STATS (2)'!D18),D18,D18+'DATA &amp; STATS (2)'!D18)</f>
        <v>0</v>
      </c>
      <c r="E78" s="40">
        <f>IF(ISERROR('DATA &amp; STATS (2)'!E18),E18,E18+'DATA &amp; STATS (2)'!E18)</f>
        <v>0</v>
      </c>
      <c r="F78" s="40">
        <f>IF(ISERROR('DATA &amp; STATS (2)'!F18),F18,F18+'DATA &amp; STATS (2)'!F18)</f>
        <v>0</v>
      </c>
      <c r="G78" s="40">
        <f>IF(ISERROR('DATA &amp; STATS (2)'!G18),G18,G18+'DATA &amp; STATS (2)'!G18)</f>
        <v>0</v>
      </c>
      <c r="H78" s="40">
        <f>IF(ISERROR('DATA &amp; STATS (2)'!H18),H18,H18+'DATA &amp; STATS (2)'!H18)</f>
        <v>0</v>
      </c>
      <c r="I78" s="40">
        <f>IF(ISERROR('DATA &amp; STATS (2)'!I18),I18,I18+'DATA &amp; STATS (2)'!I18)</f>
        <v>0</v>
      </c>
      <c r="J78" s="40">
        <f>IF(ISERROR('DATA &amp; STATS (2)'!J18),J18,J18+'DATA &amp; STATS (2)'!J18)</f>
        <v>1</v>
      </c>
      <c r="K78" s="40">
        <f>IF(ISERROR('DATA &amp; STATS (2)'!K18),K18,K18+'DATA &amp; STATS (2)'!K18)</f>
        <v>1</v>
      </c>
      <c r="L78" s="40">
        <f>IF(ISERROR('DATA &amp; STATS (2)'!L18),L18,L18+'DATA &amp; STATS (2)'!L18)</f>
        <v>1</v>
      </c>
      <c r="M78" s="40">
        <f>IF(ISERROR('DATA &amp; STATS (2)'!M18),M18,M18+'DATA &amp; STATS (2)'!M18)</f>
        <v>1</v>
      </c>
      <c r="N78" s="40">
        <f>IF(ISERROR('DATA &amp; STATS (2)'!N18),N18,N18+'DATA &amp; STATS (2)'!N18)</f>
        <v>1</v>
      </c>
      <c r="O78" s="40">
        <f>IF(ISERROR('DATA &amp; STATS (2)'!O18),O18,O18+'DATA &amp; STATS (2)'!O18)</f>
        <v>1</v>
      </c>
    </row>
    <row r="79" spans="1:15" s="33" customFormat="1">
      <c r="A79" s="39">
        <v>9</v>
      </c>
      <c r="B79" s="40">
        <f>IF(ISERROR('DATA &amp; STATS (2)'!B19),B19,B19+'DATA &amp; STATS (2)'!B19)</f>
        <v>0</v>
      </c>
      <c r="C79" s="40">
        <f>IF(ISERROR('DATA &amp; STATS (2)'!C19),C19,C19+'DATA &amp; STATS (2)'!C19)</f>
        <v>0</v>
      </c>
      <c r="D79" s="40">
        <f>IF(ISERROR('DATA &amp; STATS (2)'!D19),D19,D19+'DATA &amp; STATS (2)'!D19)</f>
        <v>0</v>
      </c>
      <c r="E79" s="40">
        <f>IF(ISERROR('DATA &amp; STATS (2)'!E19),E19,E19+'DATA &amp; STATS (2)'!E19)</f>
        <v>0</v>
      </c>
      <c r="F79" s="40">
        <f>IF(ISERROR('DATA &amp; STATS (2)'!F19),F19,F19+'DATA &amp; STATS (2)'!F19)</f>
        <v>0</v>
      </c>
      <c r="G79" s="40">
        <f>IF(ISERROR('DATA &amp; STATS (2)'!G19),G19,G19+'DATA &amp; STATS (2)'!G19)</f>
        <v>0</v>
      </c>
      <c r="H79" s="40">
        <f>IF(ISERROR('DATA &amp; STATS (2)'!H19),H19,H19+'DATA &amp; STATS (2)'!H19)</f>
        <v>0</v>
      </c>
      <c r="I79" s="40">
        <f>IF(ISERROR('DATA &amp; STATS (2)'!I19),I19,I19+'DATA &amp; STATS (2)'!I19)</f>
        <v>0</v>
      </c>
      <c r="J79" s="40">
        <f>IF(ISERROR('DATA &amp; STATS (2)'!J19),J19,J19+'DATA &amp; STATS (2)'!J19)</f>
        <v>0</v>
      </c>
      <c r="K79" s="40">
        <f>IF(ISERROR('DATA &amp; STATS (2)'!K19),K19,K19+'DATA &amp; STATS (2)'!K19)</f>
        <v>1</v>
      </c>
      <c r="L79" s="40">
        <f>IF(ISERROR('DATA &amp; STATS (2)'!L19),L19,L19+'DATA &amp; STATS (2)'!L19)</f>
        <v>1</v>
      </c>
      <c r="M79" s="40">
        <f>IF(ISERROR('DATA &amp; STATS (2)'!M19),M19,M19+'DATA &amp; STATS (2)'!M19)</f>
        <v>1</v>
      </c>
      <c r="N79" s="40">
        <f>IF(ISERROR('DATA &amp; STATS (2)'!N19),N19,N19+'DATA &amp; STATS (2)'!N19)</f>
        <v>1</v>
      </c>
      <c r="O79" s="40">
        <f>IF(ISERROR('DATA &amp; STATS (2)'!O19),O19,O19+'DATA &amp; STATS (2)'!O19)</f>
        <v>1</v>
      </c>
    </row>
    <row r="80" spans="1:15" s="33" customFormat="1">
      <c r="A80" s="39">
        <v>10</v>
      </c>
      <c r="B80" s="40">
        <f>IF(ISERROR('DATA &amp; STATS (2)'!B20),B20,B20+'DATA &amp; STATS (2)'!B20)</f>
        <v>0</v>
      </c>
      <c r="C80" s="40">
        <f>IF(ISERROR('DATA &amp; STATS (2)'!C20),C20,C20+'DATA &amp; STATS (2)'!C20)</f>
        <v>0</v>
      </c>
      <c r="D80" s="40">
        <f>IF(ISERROR('DATA &amp; STATS (2)'!D20),D20,D20+'DATA &amp; STATS (2)'!D20)</f>
        <v>0</v>
      </c>
      <c r="E80" s="40">
        <f>IF(ISERROR('DATA &amp; STATS (2)'!E20),E20,E20+'DATA &amp; STATS (2)'!E20)</f>
        <v>0</v>
      </c>
      <c r="F80" s="40">
        <f>IF(ISERROR('DATA &amp; STATS (2)'!F20),F20,F20+'DATA &amp; STATS (2)'!F20)</f>
        <v>0</v>
      </c>
      <c r="G80" s="40">
        <f>IF(ISERROR('DATA &amp; STATS (2)'!G20),G20,G20+'DATA &amp; STATS (2)'!G20)</f>
        <v>0</v>
      </c>
      <c r="H80" s="40">
        <f>IF(ISERROR('DATA &amp; STATS (2)'!H20),H20,H20+'DATA &amp; STATS (2)'!H20)</f>
        <v>0</v>
      </c>
      <c r="I80" s="40">
        <f>IF(ISERROR('DATA &amp; STATS (2)'!I20),I20,I20+'DATA &amp; STATS (2)'!I20)</f>
        <v>0</v>
      </c>
      <c r="J80" s="40">
        <f>IF(ISERROR('DATA &amp; STATS (2)'!J20),J20,J20+'DATA &amp; STATS (2)'!J20)</f>
        <v>0</v>
      </c>
      <c r="K80" s="40">
        <f>IF(ISERROR('DATA &amp; STATS (2)'!K20),K20,K20+'DATA &amp; STATS (2)'!K20)</f>
        <v>0</v>
      </c>
      <c r="L80" s="40">
        <f>IF(ISERROR('DATA &amp; STATS (2)'!L20),L20,L20+'DATA &amp; STATS (2)'!L20)</f>
        <v>1</v>
      </c>
      <c r="M80" s="40">
        <f>IF(ISERROR('DATA &amp; STATS (2)'!M20),M20,M20+'DATA &amp; STATS (2)'!M20)</f>
        <v>1</v>
      </c>
      <c r="N80" s="40">
        <f>IF(ISERROR('DATA &amp; STATS (2)'!N20),N20,N20+'DATA &amp; STATS (2)'!N20)</f>
        <v>1</v>
      </c>
      <c r="O80" s="40">
        <f>IF(ISERROR('DATA &amp; STATS (2)'!O20),O20,O20+'DATA &amp; STATS (2)'!O20)</f>
        <v>1</v>
      </c>
    </row>
    <row r="81" spans="1:15" s="33" customFormat="1">
      <c r="A81" s="39">
        <v>11</v>
      </c>
      <c r="B81" s="40">
        <f>IF(ISERROR('DATA &amp; STATS (2)'!B21),B21,B21+'DATA &amp; STATS (2)'!B21)</f>
        <v>0</v>
      </c>
      <c r="C81" s="40">
        <f>IF(ISERROR('DATA &amp; STATS (2)'!C21),C21,C21+'DATA &amp; STATS (2)'!C21)</f>
        <v>0</v>
      </c>
      <c r="D81" s="40">
        <f>IF(ISERROR('DATA &amp; STATS (2)'!D21),D21,D21+'DATA &amp; STATS (2)'!D21)</f>
        <v>0</v>
      </c>
      <c r="E81" s="40">
        <f>IF(ISERROR('DATA &amp; STATS (2)'!E21),E21,E21+'DATA &amp; STATS (2)'!E21)</f>
        <v>0</v>
      </c>
      <c r="F81" s="40">
        <f>IF(ISERROR('DATA &amp; STATS (2)'!F21),F21,F21+'DATA &amp; STATS (2)'!F21)</f>
        <v>0</v>
      </c>
      <c r="G81" s="40">
        <f>IF(ISERROR('DATA &amp; STATS (2)'!G21),G21,G21+'DATA &amp; STATS (2)'!G21)</f>
        <v>0</v>
      </c>
      <c r="H81" s="40">
        <f>IF(ISERROR('DATA &amp; STATS (2)'!H21),H21,H21+'DATA &amp; STATS (2)'!H21)</f>
        <v>0</v>
      </c>
      <c r="I81" s="40">
        <f>IF(ISERROR('DATA &amp; STATS (2)'!I21),I21,I21+'DATA &amp; STATS (2)'!I21)</f>
        <v>0</v>
      </c>
      <c r="J81" s="40">
        <f>IF(ISERROR('DATA &amp; STATS (2)'!J21),J21,J21+'DATA &amp; STATS (2)'!J21)</f>
        <v>0</v>
      </c>
      <c r="K81" s="40">
        <f>IF(ISERROR('DATA &amp; STATS (2)'!K21),K21,K21+'DATA &amp; STATS (2)'!K21)</f>
        <v>0</v>
      </c>
      <c r="L81" s="40">
        <f>IF(ISERROR('DATA &amp; STATS (2)'!L21),L21,L21+'DATA &amp; STATS (2)'!L21)</f>
        <v>0</v>
      </c>
      <c r="M81" s="40">
        <f>IF(ISERROR('DATA &amp; STATS (2)'!M21),M21,M21+'DATA &amp; STATS (2)'!M21)</f>
        <v>1</v>
      </c>
      <c r="N81" s="40">
        <f>IF(ISERROR('DATA &amp; STATS (2)'!N21),N21,N21+'DATA &amp; STATS (2)'!N21)</f>
        <v>1</v>
      </c>
      <c r="O81" s="40">
        <f>IF(ISERROR('DATA &amp; STATS (2)'!O21),O21,O21+'DATA &amp; STATS (2)'!O21)</f>
        <v>1</v>
      </c>
    </row>
    <row r="82" spans="1:15" s="33" customFormat="1">
      <c r="A82" s="39">
        <v>12</v>
      </c>
      <c r="B82" s="40">
        <f>IF(ISERROR('DATA &amp; STATS (2)'!B22),B22,B22+'DATA &amp; STATS (2)'!B22)</f>
        <v>0</v>
      </c>
      <c r="C82" s="40">
        <f>IF(ISERROR('DATA &amp; STATS (2)'!C22),C22,C22+'DATA &amp; STATS (2)'!C22)</f>
        <v>0</v>
      </c>
      <c r="D82" s="40">
        <f>IF(ISERROR('DATA &amp; STATS (2)'!D22),D22,D22+'DATA &amp; STATS (2)'!D22)</f>
        <v>0</v>
      </c>
      <c r="E82" s="40">
        <f>IF(ISERROR('DATA &amp; STATS (2)'!E22),E22,E22+'DATA &amp; STATS (2)'!E22)</f>
        <v>0</v>
      </c>
      <c r="F82" s="40">
        <f>IF(ISERROR('DATA &amp; STATS (2)'!F22),F22,F22+'DATA &amp; STATS (2)'!F22)</f>
        <v>0</v>
      </c>
      <c r="G82" s="40">
        <f>IF(ISERROR('DATA &amp; STATS (2)'!G22),G22,G22+'DATA &amp; STATS (2)'!G22)</f>
        <v>0</v>
      </c>
      <c r="H82" s="40">
        <f>IF(ISERROR('DATA &amp; STATS (2)'!H22),H22,H22+'DATA &amp; STATS (2)'!H22)</f>
        <v>0</v>
      </c>
      <c r="I82" s="40">
        <f>IF(ISERROR('DATA &amp; STATS (2)'!I22),I22,I22+'DATA &amp; STATS (2)'!I22)</f>
        <v>0</v>
      </c>
      <c r="J82" s="40">
        <f>IF(ISERROR('DATA &amp; STATS (2)'!J22),J22,J22+'DATA &amp; STATS (2)'!J22)</f>
        <v>0</v>
      </c>
      <c r="K82" s="40">
        <f>IF(ISERROR('DATA &amp; STATS (2)'!K22),K22,K22+'DATA &amp; STATS (2)'!K22)</f>
        <v>0</v>
      </c>
      <c r="L82" s="40">
        <f>IF(ISERROR('DATA &amp; STATS (2)'!L22),L22,L22+'DATA &amp; STATS (2)'!L22)</f>
        <v>0</v>
      </c>
      <c r="M82" s="40">
        <f>IF(ISERROR('DATA &amp; STATS (2)'!M22),M22,M22+'DATA &amp; STATS (2)'!M22)</f>
        <v>0</v>
      </c>
      <c r="N82" s="40">
        <f>IF(ISERROR('DATA &amp; STATS (2)'!N22),N22,N22+'DATA &amp; STATS (2)'!N22)</f>
        <v>1</v>
      </c>
      <c r="O82" s="40">
        <f>IF(ISERROR('DATA &amp; STATS (2)'!O22),O22,O22+'DATA &amp; STATS (2)'!O22)</f>
        <v>1</v>
      </c>
    </row>
    <row r="83" spans="1:15" s="33" customFormat="1">
      <c r="A83" s="39">
        <v>13</v>
      </c>
      <c r="B83" s="40">
        <f>IF(ISERROR('DATA &amp; STATS (2)'!B23),B23,B23+'DATA &amp; STATS (2)'!B23)</f>
        <v>0</v>
      </c>
      <c r="C83" s="40">
        <f>IF(ISERROR('DATA &amp; STATS (2)'!C23),C23,C23+'DATA &amp; STATS (2)'!C23)</f>
        <v>0</v>
      </c>
      <c r="D83" s="40">
        <f>IF(ISERROR('DATA &amp; STATS (2)'!D23),D23,D23+'DATA &amp; STATS (2)'!D23)</f>
        <v>0</v>
      </c>
      <c r="E83" s="40">
        <f>IF(ISERROR('DATA &amp; STATS (2)'!E23),E23,E23+'DATA &amp; STATS (2)'!E23)</f>
        <v>0</v>
      </c>
      <c r="F83" s="40">
        <f>IF(ISERROR('DATA &amp; STATS (2)'!F23),F23,F23+'DATA &amp; STATS (2)'!F23)</f>
        <v>0</v>
      </c>
      <c r="G83" s="40">
        <f>IF(ISERROR('DATA &amp; STATS (2)'!G23),G23,G23+'DATA &amp; STATS (2)'!G23)</f>
        <v>0</v>
      </c>
      <c r="H83" s="40">
        <f>IF(ISERROR('DATA &amp; STATS (2)'!H23),H23,H23+'DATA &amp; STATS (2)'!H23)</f>
        <v>0</v>
      </c>
      <c r="I83" s="40">
        <f>IF(ISERROR('DATA &amp; STATS (2)'!I23),I23,I23+'DATA &amp; STATS (2)'!I23)</f>
        <v>0</v>
      </c>
      <c r="J83" s="40">
        <f>IF(ISERROR('DATA &amp; STATS (2)'!J23),J23,J23+'DATA &amp; STATS (2)'!J23)</f>
        <v>0</v>
      </c>
      <c r="K83" s="40">
        <f>IF(ISERROR('DATA &amp; STATS (2)'!K23),K23,K23+'DATA &amp; STATS (2)'!K23)</f>
        <v>0</v>
      </c>
      <c r="L83" s="40">
        <f>IF(ISERROR('DATA &amp; STATS (2)'!L23),L23,L23+'DATA &amp; STATS (2)'!L23)</f>
        <v>0</v>
      </c>
      <c r="M83" s="40">
        <f>IF(ISERROR('DATA &amp; STATS (2)'!M23),M23,M23+'DATA &amp; STATS (2)'!M23)</f>
        <v>0</v>
      </c>
      <c r="N83" s="40">
        <f>IF(ISERROR('DATA &amp; STATS (2)'!N23),N23,N23+'DATA &amp; STATS (2)'!N23)</f>
        <v>0</v>
      </c>
      <c r="O83" s="40">
        <f>IF(ISERROR('DATA &amp; STATS (2)'!O23),O23,O23+'DATA &amp; STATS (2)'!O23)</f>
        <v>1</v>
      </c>
    </row>
    <row r="84" spans="1:15" s="33" customFormat="1">
      <c r="A84" s="39">
        <v>14</v>
      </c>
      <c r="B84" s="40">
        <f>IF(ISERROR('DATA &amp; STATS (2)'!B24),B24,B24+'DATA &amp; STATS (2)'!B24)</f>
        <v>0</v>
      </c>
      <c r="C84" s="40">
        <f>IF(ISERROR('DATA &amp; STATS (2)'!C24),C24,C24+'DATA &amp; STATS (2)'!C24)</f>
        <v>0</v>
      </c>
      <c r="D84" s="40">
        <f>IF(ISERROR('DATA &amp; STATS (2)'!D24),D24,D24+'DATA &amp; STATS (2)'!D24)</f>
        <v>0</v>
      </c>
      <c r="E84" s="40">
        <f>IF(ISERROR('DATA &amp; STATS (2)'!E24),E24,E24+'DATA &amp; STATS (2)'!E24)</f>
        <v>0</v>
      </c>
      <c r="F84" s="40">
        <f>IF(ISERROR('DATA &amp; STATS (2)'!F24),F24,F24+'DATA &amp; STATS (2)'!F24)</f>
        <v>0</v>
      </c>
      <c r="G84" s="40">
        <f>IF(ISERROR('DATA &amp; STATS (2)'!G24),G24,G24+'DATA &amp; STATS (2)'!G24)</f>
        <v>0</v>
      </c>
      <c r="H84" s="40">
        <f>IF(ISERROR('DATA &amp; STATS (2)'!H24),H24,H24+'DATA &amp; STATS (2)'!H24)</f>
        <v>0</v>
      </c>
      <c r="I84" s="40">
        <f>IF(ISERROR('DATA &amp; STATS (2)'!I24),I24,I24+'DATA &amp; STATS (2)'!I24)</f>
        <v>0</v>
      </c>
      <c r="J84" s="40">
        <f>IF(ISERROR('DATA &amp; STATS (2)'!J24),J24,J24+'DATA &amp; STATS (2)'!J24)</f>
        <v>0</v>
      </c>
      <c r="K84" s="40">
        <f>IF(ISERROR('DATA &amp; STATS (2)'!K24),K24,K24+'DATA &amp; STATS (2)'!K24)</f>
        <v>0</v>
      </c>
      <c r="L84" s="40">
        <f>IF(ISERROR('DATA &amp; STATS (2)'!L24),L24,L24+'DATA &amp; STATS (2)'!L24)</f>
        <v>0</v>
      </c>
      <c r="M84" s="40">
        <f>IF(ISERROR('DATA &amp; STATS (2)'!M24),M24,M24+'DATA &amp; STATS (2)'!M24)</f>
        <v>0</v>
      </c>
      <c r="N84" s="40">
        <f>IF(ISERROR('DATA &amp; STATS (2)'!N24),N24,N24+'DATA &amp; STATS (2)'!N24)</f>
        <v>0</v>
      </c>
      <c r="O84" s="40">
        <f>IF(ISERROR('DATA &amp; STATS (2)'!O24),O24,O24+'DATA &amp; STATS (2)'!O24)</f>
        <v>0</v>
      </c>
    </row>
    <row r="85" spans="1:15" s="33" customFormat="1">
      <c r="A85" s="39"/>
      <c r="B85" s="40"/>
      <c r="C85" s="40"/>
      <c r="D85" s="40"/>
      <c r="E85" s="40"/>
      <c r="F85" s="40"/>
      <c r="G85" s="40"/>
      <c r="H85" s="40"/>
      <c r="I85" s="40"/>
      <c r="J85" s="40"/>
      <c r="K85" s="40"/>
      <c r="L85" s="40"/>
      <c r="M85" s="40"/>
      <c r="N85" s="40"/>
      <c r="O85" s="40"/>
    </row>
    <row r="86" spans="1:15" s="33" customFormat="1">
      <c r="A86" s="39"/>
      <c r="B86" s="38">
        <v>1</v>
      </c>
      <c r="C86" s="38">
        <v>2</v>
      </c>
      <c r="D86" s="38">
        <v>3</v>
      </c>
      <c r="E86" s="38">
        <v>4</v>
      </c>
      <c r="F86" s="38">
        <v>5</v>
      </c>
      <c r="G86" s="38">
        <v>6</v>
      </c>
      <c r="H86" s="38">
        <v>7</v>
      </c>
      <c r="I86" s="38">
        <v>8</v>
      </c>
      <c r="J86" s="38">
        <v>9</v>
      </c>
      <c r="K86" s="38">
        <v>10</v>
      </c>
      <c r="L86" s="38">
        <v>11</v>
      </c>
      <c r="M86" s="38">
        <v>12</v>
      </c>
      <c r="N86" s="38">
        <v>13</v>
      </c>
      <c r="O86" s="38">
        <v>14</v>
      </c>
    </row>
    <row r="87" spans="1:15" s="33" customFormat="1">
      <c r="A87" s="39">
        <v>1</v>
      </c>
      <c r="B87" s="40">
        <f t="array" ref="B87:O100">TRANSPOSE(B71:O84)</f>
        <v>1.0000000000000002</v>
      </c>
      <c r="C87" s="40">
        <v>0</v>
      </c>
      <c r="D87" s="40">
        <v>0</v>
      </c>
      <c r="E87" s="40">
        <v>0</v>
      </c>
      <c r="F87" s="40">
        <v>0</v>
      </c>
      <c r="G87" s="40">
        <v>0</v>
      </c>
      <c r="H87" s="40">
        <v>0</v>
      </c>
      <c r="I87" s="40">
        <v>0</v>
      </c>
      <c r="J87" s="40">
        <v>0</v>
      </c>
      <c r="K87" s="40">
        <v>0</v>
      </c>
      <c r="L87" s="40">
        <v>0</v>
      </c>
      <c r="M87" s="40">
        <v>0</v>
      </c>
      <c r="N87" s="40">
        <v>0</v>
      </c>
      <c r="O87" s="40">
        <v>0</v>
      </c>
    </row>
    <row r="88" spans="1:15" s="33" customFormat="1">
      <c r="A88" s="39">
        <v>2</v>
      </c>
      <c r="B88" s="40">
        <v>0.6</v>
      </c>
      <c r="C88" s="40">
        <v>1.0000000000000002</v>
      </c>
      <c r="D88" s="40">
        <v>0</v>
      </c>
      <c r="E88" s="40">
        <v>0</v>
      </c>
      <c r="F88" s="40">
        <v>0</v>
      </c>
      <c r="G88" s="40">
        <v>0</v>
      </c>
      <c r="H88" s="40">
        <v>0</v>
      </c>
      <c r="I88" s="40">
        <v>0</v>
      </c>
      <c r="J88" s="40">
        <v>0</v>
      </c>
      <c r="K88" s="40">
        <v>0</v>
      </c>
      <c r="L88" s="40">
        <v>0</v>
      </c>
      <c r="M88" s="40">
        <v>0</v>
      </c>
      <c r="N88" s="40">
        <v>0</v>
      </c>
      <c r="O88" s="40">
        <v>0</v>
      </c>
    </row>
    <row r="89" spans="1:15" s="33" customFormat="1">
      <c r="A89" s="39">
        <v>3</v>
      </c>
      <c r="B89" s="40">
        <v>0.3</v>
      </c>
      <c r="C89" s="40">
        <v>0</v>
      </c>
      <c r="D89" s="40">
        <v>1</v>
      </c>
      <c r="E89" s="40">
        <v>0</v>
      </c>
      <c r="F89" s="40">
        <v>0</v>
      </c>
      <c r="G89" s="40">
        <v>0</v>
      </c>
      <c r="H89" s="40">
        <v>0</v>
      </c>
      <c r="I89" s="40">
        <v>0</v>
      </c>
      <c r="J89" s="40">
        <v>0</v>
      </c>
      <c r="K89" s="40">
        <v>0</v>
      </c>
      <c r="L89" s="40">
        <v>0</v>
      </c>
      <c r="M89" s="40">
        <v>0</v>
      </c>
      <c r="N89" s="40">
        <v>0</v>
      </c>
      <c r="O89" s="40">
        <v>0</v>
      </c>
    </row>
    <row r="90" spans="1:15" s="33" customFormat="1">
      <c r="A90" s="39">
        <v>4</v>
      </c>
      <c r="B90" s="40">
        <v>0.45</v>
      </c>
      <c r="C90" s="40">
        <v>0.7</v>
      </c>
      <c r="D90" s="40">
        <v>0.2</v>
      </c>
      <c r="E90" s="40">
        <v>1</v>
      </c>
      <c r="F90" s="40">
        <v>0</v>
      </c>
      <c r="G90" s="40">
        <v>0</v>
      </c>
      <c r="H90" s="40">
        <v>0</v>
      </c>
      <c r="I90" s="40">
        <v>0</v>
      </c>
      <c r="J90" s="40">
        <v>0</v>
      </c>
      <c r="K90" s="40">
        <v>0</v>
      </c>
      <c r="L90" s="40">
        <v>0</v>
      </c>
      <c r="M90" s="40">
        <v>0</v>
      </c>
      <c r="N90" s="40">
        <v>0</v>
      </c>
      <c r="O90" s="40">
        <v>0</v>
      </c>
    </row>
    <row r="91" spans="1:15" s="33" customFormat="1">
      <c r="A91" s="39">
        <v>5</v>
      </c>
      <c r="B91" s="40">
        <v>0.25</v>
      </c>
      <c r="C91" s="40">
        <v>0.25</v>
      </c>
      <c r="D91" s="40">
        <v>0.15</v>
      </c>
      <c r="E91" s="40">
        <v>0.4</v>
      </c>
      <c r="F91" s="40">
        <v>1</v>
      </c>
      <c r="G91" s="40">
        <v>0</v>
      </c>
      <c r="H91" s="40">
        <v>0</v>
      </c>
      <c r="I91" s="40">
        <v>0</v>
      </c>
      <c r="J91" s="40">
        <v>0</v>
      </c>
      <c r="K91" s="40">
        <v>0</v>
      </c>
      <c r="L91" s="40">
        <v>0</v>
      </c>
      <c r="M91" s="40">
        <v>0</v>
      </c>
      <c r="N91" s="40">
        <v>0</v>
      </c>
      <c r="O91" s="40">
        <v>0</v>
      </c>
    </row>
    <row r="92" spans="1:15" s="33" customFormat="1">
      <c r="A92" s="39">
        <v>6</v>
      </c>
      <c r="B92" s="40">
        <v>1</v>
      </c>
      <c r="C92" s="40">
        <v>1</v>
      </c>
      <c r="D92" s="40">
        <v>1</v>
      </c>
      <c r="E92" s="40">
        <v>1</v>
      </c>
      <c r="F92" s="40">
        <v>1</v>
      </c>
      <c r="G92" s="40">
        <v>0</v>
      </c>
      <c r="H92" s="40">
        <v>0</v>
      </c>
      <c r="I92" s="40">
        <v>0</v>
      </c>
      <c r="J92" s="40">
        <v>0</v>
      </c>
      <c r="K92" s="40">
        <v>0</v>
      </c>
      <c r="L92" s="40">
        <v>0</v>
      </c>
      <c r="M92" s="40">
        <v>0</v>
      </c>
      <c r="N92" s="40">
        <v>0</v>
      </c>
      <c r="O92" s="40">
        <v>0</v>
      </c>
    </row>
    <row r="93" spans="1:15" s="33" customFormat="1">
      <c r="A93" s="39">
        <v>7</v>
      </c>
      <c r="B93" s="40">
        <v>1</v>
      </c>
      <c r="C93" s="40">
        <v>1</v>
      </c>
      <c r="D93" s="40">
        <v>1</v>
      </c>
      <c r="E93" s="40">
        <v>1</v>
      </c>
      <c r="F93" s="40">
        <v>1</v>
      </c>
      <c r="G93" s="40">
        <v>1</v>
      </c>
      <c r="H93" s="40">
        <v>0</v>
      </c>
      <c r="I93" s="40">
        <v>0</v>
      </c>
      <c r="J93" s="40">
        <v>0</v>
      </c>
      <c r="K93" s="40">
        <v>0</v>
      </c>
      <c r="L93" s="40">
        <v>0</v>
      </c>
      <c r="M93" s="40">
        <v>0</v>
      </c>
      <c r="N93" s="40">
        <v>0</v>
      </c>
      <c r="O93" s="40">
        <v>0</v>
      </c>
    </row>
    <row r="94" spans="1:15" s="33" customFormat="1">
      <c r="A94" s="39">
        <v>8</v>
      </c>
      <c r="B94" s="40">
        <v>1</v>
      </c>
      <c r="C94" s="40">
        <v>1</v>
      </c>
      <c r="D94" s="40">
        <v>1</v>
      </c>
      <c r="E94" s="40">
        <v>1</v>
      </c>
      <c r="F94" s="40">
        <v>1</v>
      </c>
      <c r="G94" s="40">
        <v>1</v>
      </c>
      <c r="H94" s="40">
        <v>1</v>
      </c>
      <c r="I94" s="40">
        <v>0</v>
      </c>
      <c r="J94" s="40">
        <v>0</v>
      </c>
      <c r="K94" s="40">
        <v>0</v>
      </c>
      <c r="L94" s="40">
        <v>0</v>
      </c>
      <c r="M94" s="40">
        <v>0</v>
      </c>
      <c r="N94" s="40">
        <v>0</v>
      </c>
      <c r="O94" s="40">
        <v>0</v>
      </c>
    </row>
    <row r="95" spans="1:15" s="33" customFormat="1">
      <c r="A95" s="39">
        <v>9</v>
      </c>
      <c r="B95" s="40">
        <v>1</v>
      </c>
      <c r="C95" s="40">
        <v>1</v>
      </c>
      <c r="D95" s="40">
        <v>1</v>
      </c>
      <c r="E95" s="40">
        <v>1</v>
      </c>
      <c r="F95" s="40">
        <v>1</v>
      </c>
      <c r="G95" s="40">
        <v>1</v>
      </c>
      <c r="H95" s="40">
        <v>1</v>
      </c>
      <c r="I95" s="40">
        <v>1</v>
      </c>
      <c r="J95" s="40">
        <v>0</v>
      </c>
      <c r="K95" s="40">
        <v>0</v>
      </c>
      <c r="L95" s="40">
        <v>0</v>
      </c>
      <c r="M95" s="40">
        <v>0</v>
      </c>
      <c r="N95" s="40">
        <v>0</v>
      </c>
      <c r="O95" s="40">
        <v>0</v>
      </c>
    </row>
    <row r="96" spans="1:15" s="33" customFormat="1">
      <c r="A96" s="39">
        <v>10</v>
      </c>
      <c r="B96" s="40">
        <v>1</v>
      </c>
      <c r="C96" s="40">
        <v>1</v>
      </c>
      <c r="D96" s="40">
        <v>1</v>
      </c>
      <c r="E96" s="40">
        <v>1</v>
      </c>
      <c r="F96" s="40">
        <v>1</v>
      </c>
      <c r="G96" s="40">
        <v>1</v>
      </c>
      <c r="H96" s="40">
        <v>1</v>
      </c>
      <c r="I96" s="40">
        <v>1</v>
      </c>
      <c r="J96" s="40">
        <v>1</v>
      </c>
      <c r="K96" s="40">
        <v>0</v>
      </c>
      <c r="L96" s="40">
        <v>0</v>
      </c>
      <c r="M96" s="40">
        <v>0</v>
      </c>
      <c r="N96" s="40">
        <v>0</v>
      </c>
      <c r="O96" s="40">
        <v>0</v>
      </c>
    </row>
    <row r="97" spans="1:15" s="33" customFormat="1">
      <c r="A97" s="39">
        <v>11</v>
      </c>
      <c r="B97" s="40">
        <v>1</v>
      </c>
      <c r="C97" s="40">
        <v>1</v>
      </c>
      <c r="D97" s="40">
        <v>1</v>
      </c>
      <c r="E97" s="40">
        <v>1</v>
      </c>
      <c r="F97" s="40">
        <v>1</v>
      </c>
      <c r="G97" s="40">
        <v>1</v>
      </c>
      <c r="H97" s="40">
        <v>1</v>
      </c>
      <c r="I97" s="40">
        <v>1</v>
      </c>
      <c r="J97" s="40">
        <v>1</v>
      </c>
      <c r="K97" s="40">
        <v>1</v>
      </c>
      <c r="L97" s="40">
        <v>0</v>
      </c>
      <c r="M97" s="40">
        <v>0</v>
      </c>
      <c r="N97" s="40">
        <v>0</v>
      </c>
      <c r="O97" s="40">
        <v>0</v>
      </c>
    </row>
    <row r="98" spans="1:15" s="33" customFormat="1">
      <c r="A98" s="39">
        <v>12</v>
      </c>
      <c r="B98" s="40">
        <v>1</v>
      </c>
      <c r="C98" s="40">
        <v>1</v>
      </c>
      <c r="D98" s="40">
        <v>1</v>
      </c>
      <c r="E98" s="40">
        <v>1</v>
      </c>
      <c r="F98" s="40">
        <v>1</v>
      </c>
      <c r="G98" s="40">
        <v>1</v>
      </c>
      <c r="H98" s="40">
        <v>1</v>
      </c>
      <c r="I98" s="40">
        <v>1</v>
      </c>
      <c r="J98" s="40">
        <v>1</v>
      </c>
      <c r="K98" s="40">
        <v>1</v>
      </c>
      <c r="L98" s="40">
        <v>1</v>
      </c>
      <c r="M98" s="40">
        <v>0</v>
      </c>
      <c r="N98" s="40">
        <v>0</v>
      </c>
      <c r="O98" s="40">
        <v>0</v>
      </c>
    </row>
    <row r="99" spans="1:15" s="33" customFormat="1">
      <c r="A99" s="39">
        <v>13</v>
      </c>
      <c r="B99" s="40">
        <v>1</v>
      </c>
      <c r="C99" s="40">
        <v>1</v>
      </c>
      <c r="D99" s="40">
        <v>1</v>
      </c>
      <c r="E99" s="40">
        <v>1</v>
      </c>
      <c r="F99" s="40">
        <v>1</v>
      </c>
      <c r="G99" s="40">
        <v>1</v>
      </c>
      <c r="H99" s="40">
        <v>1</v>
      </c>
      <c r="I99" s="40">
        <v>1</v>
      </c>
      <c r="J99" s="40">
        <v>1</v>
      </c>
      <c r="K99" s="40">
        <v>1</v>
      </c>
      <c r="L99" s="40">
        <v>1</v>
      </c>
      <c r="M99" s="40">
        <v>1</v>
      </c>
      <c r="N99" s="40">
        <v>0</v>
      </c>
      <c r="O99" s="40">
        <v>0</v>
      </c>
    </row>
    <row r="100" spans="1:15" s="33" customFormat="1">
      <c r="A100" s="39">
        <v>14</v>
      </c>
      <c r="B100" s="40">
        <v>1</v>
      </c>
      <c r="C100" s="40">
        <v>1</v>
      </c>
      <c r="D100" s="40">
        <v>1</v>
      </c>
      <c r="E100" s="40">
        <v>1</v>
      </c>
      <c r="F100" s="40">
        <v>1</v>
      </c>
      <c r="G100" s="40">
        <v>1</v>
      </c>
      <c r="H100" s="40">
        <v>1</v>
      </c>
      <c r="I100" s="40">
        <v>1</v>
      </c>
      <c r="J100" s="40">
        <v>1</v>
      </c>
      <c r="K100" s="40">
        <v>1</v>
      </c>
      <c r="L100" s="40">
        <v>1</v>
      </c>
      <c r="M100" s="40">
        <v>1</v>
      </c>
      <c r="N100" s="40">
        <v>1</v>
      </c>
      <c r="O100" s="40">
        <v>0</v>
      </c>
    </row>
    <row r="101" spans="1:15" s="33" customFormat="1">
      <c r="A101" s="39"/>
      <c r="B101" s="41"/>
      <c r="C101" s="41"/>
      <c r="D101" s="41"/>
      <c r="E101" s="41"/>
      <c r="F101" s="41"/>
      <c r="G101" s="41"/>
      <c r="H101" s="41"/>
      <c r="I101" s="41"/>
      <c r="J101" s="41"/>
      <c r="K101" s="41"/>
      <c r="L101" s="41"/>
      <c r="M101" s="41"/>
      <c r="N101" s="41"/>
      <c r="O101" s="41"/>
    </row>
    <row r="102" spans="1:15">
      <c r="A102" s="37"/>
    </row>
    <row r="103" spans="1:15">
      <c r="A103" s="37"/>
    </row>
    <row r="104" spans="1:15">
      <c r="A104" s="37"/>
    </row>
    <row r="105" spans="1:15">
      <c r="A105" s="37"/>
    </row>
    <row r="106" spans="1:15">
      <c r="A106" s="37"/>
    </row>
    <row r="107" spans="1:15">
      <c r="A107" s="37"/>
    </row>
    <row r="108" spans="1:15">
      <c r="A108" s="37"/>
    </row>
    <row r="109" spans="1:15">
      <c r="A109" s="37"/>
    </row>
    <row r="110" spans="1:15">
      <c r="A110" s="37"/>
    </row>
    <row r="111" spans="1:15">
      <c r="A111" s="37"/>
    </row>
    <row r="112" spans="1:15">
      <c r="A112" s="37"/>
    </row>
    <row r="113" spans="1:1">
      <c r="A113" s="37"/>
    </row>
    <row r="114" spans="1:1">
      <c r="A114" s="37"/>
    </row>
    <row r="115" spans="1:1">
      <c r="A115" s="37"/>
    </row>
    <row r="116" spans="1:1">
      <c r="A116" s="37"/>
    </row>
    <row r="117" spans="1:1">
      <c r="A117" s="37"/>
    </row>
    <row r="118" spans="1:1">
      <c r="A118" s="37"/>
    </row>
    <row r="119" spans="1:1">
      <c r="A119" s="37"/>
    </row>
    <row r="120" spans="1:1">
      <c r="A120" s="37"/>
    </row>
    <row r="121" spans="1:1">
      <c r="A121" s="37"/>
    </row>
    <row r="122" spans="1:1">
      <c r="A122" s="37"/>
    </row>
    <row r="123" spans="1:1">
      <c r="A123" s="37"/>
    </row>
    <row r="124" spans="1:1">
      <c r="A124" s="37"/>
    </row>
    <row r="125" spans="1:1">
      <c r="A125" s="37"/>
    </row>
    <row r="126" spans="1:1">
      <c r="A126" s="37"/>
    </row>
    <row r="127" spans="1:1">
      <c r="A127" s="37"/>
    </row>
    <row r="128" spans="1:1">
      <c r="A128" s="37"/>
    </row>
    <row r="129" spans="1:1">
      <c r="A129" s="37"/>
    </row>
    <row r="130" spans="1:1">
      <c r="A130" s="37"/>
    </row>
    <row r="131" spans="1:1">
      <c r="A131" s="37"/>
    </row>
    <row r="132" spans="1:1">
      <c r="A132" s="37"/>
    </row>
    <row r="133" spans="1:1">
      <c r="A133" s="37"/>
    </row>
    <row r="134" spans="1:1">
      <c r="A134" s="37"/>
    </row>
    <row r="135" spans="1:1">
      <c r="A135" s="37"/>
    </row>
    <row r="136" spans="1:1">
      <c r="A136" s="37"/>
    </row>
    <row r="137" spans="1:1">
      <c r="A137" s="37"/>
    </row>
    <row r="138" spans="1:1">
      <c r="A138" s="37"/>
    </row>
    <row r="139" spans="1:1">
      <c r="A139" s="37"/>
    </row>
    <row r="140" spans="1:1">
      <c r="A140" s="37"/>
    </row>
    <row r="141" spans="1:1">
      <c r="A141" s="37"/>
    </row>
    <row r="142" spans="1:1">
      <c r="A142" s="37"/>
    </row>
    <row r="143" spans="1:1">
      <c r="A143" s="37"/>
    </row>
    <row r="144" spans="1:1">
      <c r="A144" s="37"/>
    </row>
    <row r="145" spans="1:1">
      <c r="A145" s="37"/>
    </row>
    <row r="146" spans="1:1">
      <c r="A146" s="37"/>
    </row>
    <row r="147" spans="1:1">
      <c r="A147" s="37"/>
    </row>
    <row r="148" spans="1:1">
      <c r="A148" s="37"/>
    </row>
    <row r="149" spans="1:1">
      <c r="A149" s="37"/>
    </row>
    <row r="150" spans="1:1">
      <c r="A150" s="37"/>
    </row>
    <row r="151" spans="1:1">
      <c r="A151" s="37"/>
    </row>
    <row r="152" spans="1:1">
      <c r="A152" s="37"/>
    </row>
    <row r="153" spans="1:1">
      <c r="A153" s="37"/>
    </row>
    <row r="154" spans="1:1">
      <c r="A154" s="37"/>
    </row>
    <row r="155" spans="1:1">
      <c r="A155" s="37"/>
    </row>
    <row r="156" spans="1:1">
      <c r="A156" s="37"/>
    </row>
    <row r="157" spans="1:1">
      <c r="A157" s="37"/>
    </row>
    <row r="158" spans="1:1">
      <c r="A158" s="37"/>
    </row>
    <row r="159" spans="1:1">
      <c r="A159" s="37"/>
    </row>
    <row r="160" spans="1:1">
      <c r="A160" s="37"/>
    </row>
    <row r="161" spans="1:1">
      <c r="A161" s="37"/>
    </row>
    <row r="162" spans="1:1">
      <c r="A162" s="37"/>
    </row>
    <row r="163" spans="1:1">
      <c r="A163" s="37"/>
    </row>
    <row r="164" spans="1:1">
      <c r="A164" s="37"/>
    </row>
    <row r="165" spans="1:1">
      <c r="A165" s="37"/>
    </row>
    <row r="166" spans="1:1">
      <c r="A166" s="37"/>
    </row>
    <row r="167" spans="1:1">
      <c r="A167" s="37"/>
    </row>
    <row r="168" spans="1:1">
      <c r="A168" s="37"/>
    </row>
    <row r="169" spans="1:1">
      <c r="A169" s="37"/>
    </row>
    <row r="170" spans="1:1">
      <c r="A170" s="37"/>
    </row>
    <row r="171" spans="1:1">
      <c r="A171" s="37"/>
    </row>
    <row r="172" spans="1:1">
      <c r="A172" s="37"/>
    </row>
    <row r="173" spans="1:1">
      <c r="A173" s="37"/>
    </row>
    <row r="174" spans="1:1">
      <c r="A174" s="37"/>
    </row>
    <row r="175" spans="1:1">
      <c r="A175" s="37"/>
    </row>
    <row r="176" spans="1:1">
      <c r="A176" s="37"/>
    </row>
    <row r="177" spans="1:1">
      <c r="A177" s="37"/>
    </row>
    <row r="178" spans="1:1">
      <c r="A178" s="37"/>
    </row>
    <row r="179" spans="1:1">
      <c r="A179" s="37"/>
    </row>
    <row r="180" spans="1:1">
      <c r="A180" s="37"/>
    </row>
    <row r="181" spans="1:1">
      <c r="A181" s="37"/>
    </row>
    <row r="182" spans="1:1">
      <c r="A182" s="37"/>
    </row>
    <row r="183" spans="1:1">
      <c r="A183" s="37"/>
    </row>
    <row r="184" spans="1:1">
      <c r="A184" s="37"/>
    </row>
    <row r="185" spans="1:1">
      <c r="A185" s="37"/>
    </row>
    <row r="186" spans="1:1">
      <c r="A186" s="37"/>
    </row>
    <row r="187" spans="1:1">
      <c r="A187" s="37"/>
    </row>
    <row r="188" spans="1:1">
      <c r="A188" s="37"/>
    </row>
    <row r="189" spans="1:1">
      <c r="A189" s="37"/>
    </row>
    <row r="190" spans="1:1">
      <c r="A190" s="37"/>
    </row>
    <row r="191" spans="1:1">
      <c r="A191" s="37"/>
    </row>
    <row r="192" spans="1:1">
      <c r="A192" s="37"/>
    </row>
    <row r="193" spans="1:1">
      <c r="A193" s="37"/>
    </row>
    <row r="194" spans="1:1">
      <c r="A194" s="37"/>
    </row>
    <row r="195" spans="1:1">
      <c r="A195" s="37"/>
    </row>
    <row r="196" spans="1:1">
      <c r="A196" s="37"/>
    </row>
    <row r="197" spans="1:1">
      <c r="A197" s="37"/>
    </row>
    <row r="198" spans="1:1">
      <c r="A198" s="37"/>
    </row>
    <row r="199" spans="1:1">
      <c r="A199" s="37"/>
    </row>
    <row r="200" spans="1:1">
      <c r="A200" s="37"/>
    </row>
    <row r="201" spans="1:1">
      <c r="A201" s="37"/>
    </row>
    <row r="202" spans="1:1">
      <c r="A202" s="37"/>
    </row>
    <row r="203" spans="1:1">
      <c r="A203" s="37"/>
    </row>
    <row r="204" spans="1:1">
      <c r="A204" s="37"/>
    </row>
    <row r="205" spans="1:1">
      <c r="A205" s="37"/>
    </row>
    <row r="206" spans="1:1">
      <c r="A206" s="37"/>
    </row>
    <row r="207" spans="1:1">
      <c r="A207" s="37"/>
    </row>
    <row r="208" spans="1:1">
      <c r="A208" s="37"/>
    </row>
    <row r="209" spans="1:1">
      <c r="A209" s="37"/>
    </row>
    <row r="210" spans="1:1">
      <c r="A210" s="37"/>
    </row>
    <row r="211" spans="1:1">
      <c r="A211" s="37"/>
    </row>
    <row r="212" spans="1:1">
      <c r="A212" s="37"/>
    </row>
    <row r="213" spans="1:1">
      <c r="A213" s="37"/>
    </row>
    <row r="214" spans="1:1">
      <c r="A214" s="37"/>
    </row>
    <row r="215" spans="1:1">
      <c r="A215" s="37"/>
    </row>
    <row r="216" spans="1:1">
      <c r="A216" s="37"/>
    </row>
    <row r="217" spans="1:1">
      <c r="A217" s="37"/>
    </row>
    <row r="218" spans="1:1">
      <c r="A218" s="37"/>
    </row>
    <row r="219" spans="1:1">
      <c r="A219" s="37"/>
    </row>
    <row r="220" spans="1:1">
      <c r="A220" s="37"/>
    </row>
    <row r="221" spans="1:1">
      <c r="A221" s="37"/>
    </row>
    <row r="222" spans="1:1">
      <c r="A222" s="37"/>
    </row>
    <row r="223" spans="1:1">
      <c r="A223" s="37"/>
    </row>
    <row r="224" spans="1:1">
      <c r="A224" s="37"/>
    </row>
    <row r="225" spans="1:1">
      <c r="A225" s="37"/>
    </row>
    <row r="226" spans="1:1">
      <c r="A226" s="37"/>
    </row>
    <row r="227" spans="1:1">
      <c r="A227" s="37"/>
    </row>
    <row r="228" spans="1:1">
      <c r="A228" s="37"/>
    </row>
    <row r="229" spans="1:1">
      <c r="A229" s="37"/>
    </row>
    <row r="230" spans="1:1">
      <c r="A230" s="37"/>
    </row>
    <row r="231" spans="1:1">
      <c r="A231" s="37"/>
    </row>
    <row r="232" spans="1:1">
      <c r="A232" s="37"/>
    </row>
    <row r="233" spans="1:1">
      <c r="A233" s="37"/>
    </row>
    <row r="234" spans="1:1">
      <c r="A234" s="37"/>
    </row>
    <row r="235" spans="1:1">
      <c r="A235" s="37"/>
    </row>
    <row r="236" spans="1:1">
      <c r="A236" s="37"/>
    </row>
    <row r="237" spans="1:1">
      <c r="A237" s="37"/>
    </row>
    <row r="238" spans="1:1">
      <c r="A238" s="37"/>
    </row>
    <row r="239" spans="1:1">
      <c r="A239" s="37"/>
    </row>
    <row r="240" spans="1:1">
      <c r="A240" s="37"/>
    </row>
    <row r="241" spans="1:1">
      <c r="A241" s="37"/>
    </row>
    <row r="242" spans="1:1">
      <c r="A242" s="37"/>
    </row>
    <row r="243" spans="1:1">
      <c r="A243" s="37"/>
    </row>
    <row r="244" spans="1:1">
      <c r="A244" s="37"/>
    </row>
    <row r="245" spans="1:1">
      <c r="A245" s="37"/>
    </row>
    <row r="246" spans="1:1">
      <c r="A246" s="37"/>
    </row>
    <row r="247" spans="1:1">
      <c r="A247" s="37"/>
    </row>
    <row r="248" spans="1:1">
      <c r="A248" s="37"/>
    </row>
    <row r="249" spans="1:1">
      <c r="A249" s="37"/>
    </row>
    <row r="250" spans="1:1">
      <c r="A250" s="37"/>
    </row>
    <row r="251" spans="1:1">
      <c r="A251" s="37"/>
    </row>
    <row r="252" spans="1:1">
      <c r="A252" s="37"/>
    </row>
    <row r="253" spans="1:1">
      <c r="A253" s="37"/>
    </row>
    <row r="254" spans="1:1">
      <c r="A254" s="37"/>
    </row>
    <row r="255" spans="1:1">
      <c r="A255" s="37"/>
    </row>
    <row r="256" spans="1:1">
      <c r="A256" s="37"/>
    </row>
    <row r="257" spans="1:1">
      <c r="A257" s="37"/>
    </row>
    <row r="258" spans="1:1">
      <c r="A258" s="37"/>
    </row>
    <row r="259" spans="1:1">
      <c r="A259" s="37"/>
    </row>
    <row r="260" spans="1:1">
      <c r="A260" s="37"/>
    </row>
    <row r="261" spans="1:1">
      <c r="A261" s="37"/>
    </row>
    <row r="262" spans="1:1">
      <c r="A262" s="37"/>
    </row>
    <row r="263" spans="1:1">
      <c r="A263" s="37"/>
    </row>
    <row r="264" spans="1:1">
      <c r="A264" s="37"/>
    </row>
    <row r="265" spans="1:1">
      <c r="A265" s="37"/>
    </row>
    <row r="266" spans="1:1">
      <c r="A266" s="37"/>
    </row>
    <row r="267" spans="1:1">
      <c r="A267" s="37"/>
    </row>
    <row r="268" spans="1:1">
      <c r="A268" s="37"/>
    </row>
    <row r="269" spans="1:1">
      <c r="A269" s="37"/>
    </row>
    <row r="270" spans="1:1">
      <c r="A270" s="37"/>
    </row>
    <row r="271" spans="1:1">
      <c r="A271" s="37"/>
    </row>
    <row r="272" spans="1:1">
      <c r="A272" s="37"/>
    </row>
    <row r="273" spans="1:1">
      <c r="A273" s="37"/>
    </row>
    <row r="274" spans="1:1">
      <c r="A274" s="37"/>
    </row>
    <row r="275" spans="1:1">
      <c r="A275" s="37"/>
    </row>
    <row r="276" spans="1:1">
      <c r="A276" s="37"/>
    </row>
    <row r="277" spans="1:1">
      <c r="A277" s="37"/>
    </row>
    <row r="278" spans="1:1">
      <c r="A278" s="37"/>
    </row>
    <row r="279" spans="1:1">
      <c r="A279" s="37"/>
    </row>
    <row r="280" spans="1:1">
      <c r="A280" s="37"/>
    </row>
    <row r="281" spans="1:1">
      <c r="A281" s="37"/>
    </row>
    <row r="282" spans="1:1">
      <c r="A282" s="37"/>
    </row>
    <row r="283" spans="1:1">
      <c r="A283" s="37"/>
    </row>
    <row r="284" spans="1:1">
      <c r="A284" s="37"/>
    </row>
    <row r="285" spans="1:1">
      <c r="A285" s="37"/>
    </row>
    <row r="286" spans="1:1">
      <c r="A286" s="37"/>
    </row>
    <row r="287" spans="1:1">
      <c r="A287" s="37"/>
    </row>
    <row r="288" spans="1:1">
      <c r="A288" s="37"/>
    </row>
    <row r="289" spans="1:1">
      <c r="A289" s="37"/>
    </row>
    <row r="290" spans="1:1">
      <c r="A290" s="37"/>
    </row>
    <row r="291" spans="1:1">
      <c r="A291" s="37"/>
    </row>
    <row r="292" spans="1:1">
      <c r="A292" s="37"/>
    </row>
    <row r="293" spans="1:1">
      <c r="A293" s="37"/>
    </row>
    <row r="294" spans="1:1">
      <c r="A294" s="37"/>
    </row>
    <row r="295" spans="1:1">
      <c r="A295" s="37"/>
    </row>
    <row r="296" spans="1:1">
      <c r="A296" s="37"/>
    </row>
    <row r="297" spans="1:1">
      <c r="A297" s="37"/>
    </row>
    <row r="298" spans="1:1">
      <c r="A298" s="37"/>
    </row>
    <row r="299" spans="1:1">
      <c r="A299" s="37"/>
    </row>
    <row r="300" spans="1:1">
      <c r="A300" s="37"/>
    </row>
    <row r="301" spans="1:1">
      <c r="A301" s="37"/>
    </row>
    <row r="302" spans="1:1">
      <c r="A302" s="37"/>
    </row>
    <row r="303" spans="1:1">
      <c r="A303" s="37"/>
    </row>
    <row r="304" spans="1:1">
      <c r="A304" s="37"/>
    </row>
    <row r="305" spans="1:1">
      <c r="A305" s="37"/>
    </row>
    <row r="306" spans="1:1">
      <c r="A306" s="37"/>
    </row>
    <row r="307" spans="1:1">
      <c r="A307" s="37"/>
    </row>
    <row r="308" spans="1:1">
      <c r="A308" s="37"/>
    </row>
    <row r="309" spans="1:1">
      <c r="A309" s="37"/>
    </row>
    <row r="310" spans="1:1">
      <c r="A310" s="37"/>
    </row>
    <row r="311" spans="1:1">
      <c r="A311" s="37"/>
    </row>
    <row r="312" spans="1:1">
      <c r="A312" s="37"/>
    </row>
    <row r="313" spans="1:1">
      <c r="A313" s="37"/>
    </row>
    <row r="314" spans="1:1">
      <c r="A314" s="37"/>
    </row>
    <row r="315" spans="1:1">
      <c r="A315" s="37"/>
    </row>
    <row r="316" spans="1:1">
      <c r="A316" s="37"/>
    </row>
    <row r="317" spans="1:1">
      <c r="A317" s="37"/>
    </row>
    <row r="318" spans="1:1">
      <c r="A318" s="37"/>
    </row>
    <row r="319" spans="1:1">
      <c r="A319" s="37"/>
    </row>
    <row r="320" spans="1:1">
      <c r="A320" s="37"/>
    </row>
    <row r="321" spans="1:1">
      <c r="A321" s="37"/>
    </row>
    <row r="322" spans="1:1">
      <c r="A322" s="37"/>
    </row>
    <row r="323" spans="1:1">
      <c r="A323" s="37"/>
    </row>
    <row r="324" spans="1:1">
      <c r="A324" s="37"/>
    </row>
    <row r="325" spans="1:1">
      <c r="A325" s="37"/>
    </row>
    <row r="326" spans="1:1">
      <c r="A326" s="37"/>
    </row>
    <row r="327" spans="1:1">
      <c r="A327" s="37"/>
    </row>
    <row r="328" spans="1:1">
      <c r="A328" s="37"/>
    </row>
    <row r="329" spans="1:1">
      <c r="A329" s="37"/>
    </row>
    <row r="330" spans="1:1">
      <c r="A330" s="37"/>
    </row>
    <row r="331" spans="1:1">
      <c r="A331" s="37"/>
    </row>
    <row r="332" spans="1:1">
      <c r="A332" s="37"/>
    </row>
    <row r="333" spans="1:1">
      <c r="A333" s="37"/>
    </row>
    <row r="334" spans="1:1">
      <c r="A334" s="37"/>
    </row>
    <row r="335" spans="1:1">
      <c r="A335" s="37"/>
    </row>
    <row r="336" spans="1:1">
      <c r="A336" s="37"/>
    </row>
    <row r="337" spans="1:1">
      <c r="A337" s="37"/>
    </row>
    <row r="338" spans="1:1">
      <c r="A338" s="37"/>
    </row>
    <row r="339" spans="1:1">
      <c r="A339" s="37"/>
    </row>
    <row r="340" spans="1:1">
      <c r="A340" s="37"/>
    </row>
    <row r="341" spans="1:1">
      <c r="A341" s="37"/>
    </row>
    <row r="342" spans="1:1">
      <c r="A342" s="37"/>
    </row>
    <row r="343" spans="1:1">
      <c r="A343" s="37"/>
    </row>
    <row r="344" spans="1:1">
      <c r="A344" s="37"/>
    </row>
    <row r="345" spans="1:1">
      <c r="A345" s="37"/>
    </row>
    <row r="346" spans="1:1">
      <c r="A346" s="37"/>
    </row>
    <row r="347" spans="1:1">
      <c r="A347" s="37"/>
    </row>
    <row r="348" spans="1:1">
      <c r="A348" s="37"/>
    </row>
    <row r="349" spans="1:1">
      <c r="A349" s="37"/>
    </row>
    <row r="350" spans="1:1">
      <c r="A350" s="37"/>
    </row>
    <row r="351" spans="1:1">
      <c r="A351" s="37"/>
    </row>
    <row r="352" spans="1:1">
      <c r="A352" s="37"/>
    </row>
    <row r="353" spans="1:1">
      <c r="A353" s="37"/>
    </row>
    <row r="354" spans="1:1">
      <c r="A354" s="37"/>
    </row>
    <row r="355" spans="1:1">
      <c r="A355" s="37"/>
    </row>
    <row r="356" spans="1:1">
      <c r="A356" s="37"/>
    </row>
    <row r="357" spans="1:1">
      <c r="A357" s="37"/>
    </row>
    <row r="358" spans="1:1">
      <c r="A358" s="37"/>
    </row>
    <row r="359" spans="1:1">
      <c r="A359" s="37"/>
    </row>
    <row r="360" spans="1:1">
      <c r="A360" s="37"/>
    </row>
    <row r="361" spans="1:1">
      <c r="A361" s="37"/>
    </row>
    <row r="362" spans="1:1">
      <c r="A362" s="37"/>
    </row>
    <row r="363" spans="1:1">
      <c r="A363" s="37"/>
    </row>
    <row r="364" spans="1:1">
      <c r="A364" s="37"/>
    </row>
    <row r="365" spans="1:1">
      <c r="A365" s="37"/>
    </row>
    <row r="366" spans="1:1">
      <c r="A366" s="37"/>
    </row>
    <row r="367" spans="1:1">
      <c r="A367" s="37"/>
    </row>
    <row r="368" spans="1:1">
      <c r="A368" s="37"/>
    </row>
    <row r="369" spans="1:1">
      <c r="A369" s="37"/>
    </row>
    <row r="370" spans="1:1">
      <c r="A370" s="37"/>
    </row>
    <row r="371" spans="1:1">
      <c r="A371" s="37"/>
    </row>
    <row r="372" spans="1:1">
      <c r="A372" s="37"/>
    </row>
    <row r="373" spans="1:1">
      <c r="A373" s="37"/>
    </row>
    <row r="374" spans="1:1">
      <c r="A374" s="37"/>
    </row>
    <row r="375" spans="1:1">
      <c r="A375" s="37"/>
    </row>
    <row r="376" spans="1:1">
      <c r="A376" s="37"/>
    </row>
    <row r="377" spans="1:1">
      <c r="A377" s="37"/>
    </row>
    <row r="378" spans="1:1">
      <c r="A378" s="37"/>
    </row>
    <row r="379" spans="1:1">
      <c r="A379" s="37"/>
    </row>
    <row r="380" spans="1:1">
      <c r="A380" s="37"/>
    </row>
    <row r="381" spans="1:1">
      <c r="A381" s="37"/>
    </row>
    <row r="382" spans="1:1">
      <c r="A382" s="37"/>
    </row>
    <row r="383" spans="1:1">
      <c r="A383" s="37"/>
    </row>
    <row r="384" spans="1:1">
      <c r="A384" s="37"/>
    </row>
    <row r="385" spans="1:1">
      <c r="A385" s="37"/>
    </row>
    <row r="386" spans="1:1">
      <c r="A386" s="37"/>
    </row>
    <row r="387" spans="1:1">
      <c r="A387" s="37"/>
    </row>
    <row r="388" spans="1:1">
      <c r="A388" s="37"/>
    </row>
    <row r="389" spans="1:1">
      <c r="A389" s="37"/>
    </row>
    <row r="390" spans="1:1">
      <c r="A390" s="37"/>
    </row>
    <row r="391" spans="1:1">
      <c r="A391" s="37"/>
    </row>
    <row r="392" spans="1:1">
      <c r="A392" s="37"/>
    </row>
    <row r="393" spans="1:1">
      <c r="A393" s="37"/>
    </row>
    <row r="394" spans="1:1">
      <c r="A394" s="37"/>
    </row>
    <row r="395" spans="1:1">
      <c r="A395" s="37"/>
    </row>
    <row r="396" spans="1:1">
      <c r="A396" s="37"/>
    </row>
    <row r="397" spans="1:1">
      <c r="A397" s="37"/>
    </row>
    <row r="398" spans="1:1">
      <c r="A398" s="37"/>
    </row>
    <row r="399" spans="1:1">
      <c r="A399" s="37"/>
    </row>
    <row r="400" spans="1:1">
      <c r="A400" s="37"/>
    </row>
    <row r="401" spans="1:1">
      <c r="A401" s="37"/>
    </row>
    <row r="402" spans="1:1">
      <c r="A402" s="37"/>
    </row>
    <row r="403" spans="1:1">
      <c r="A403" s="37"/>
    </row>
    <row r="404" spans="1:1">
      <c r="A404" s="37"/>
    </row>
    <row r="405" spans="1:1">
      <c r="A405" s="37"/>
    </row>
    <row r="406" spans="1:1">
      <c r="A406" s="37"/>
    </row>
    <row r="407" spans="1:1">
      <c r="A407" s="37"/>
    </row>
    <row r="408" spans="1:1">
      <c r="A408" s="37"/>
    </row>
    <row r="409" spans="1:1">
      <c r="A409" s="37"/>
    </row>
    <row r="410" spans="1:1">
      <c r="A410" s="37"/>
    </row>
    <row r="411" spans="1:1">
      <c r="A411" s="37"/>
    </row>
    <row r="412" spans="1:1">
      <c r="A412" s="37"/>
    </row>
    <row r="413" spans="1:1">
      <c r="A413" s="37"/>
    </row>
    <row r="414" spans="1:1">
      <c r="A414" s="37"/>
    </row>
    <row r="415" spans="1:1">
      <c r="A415" s="37"/>
    </row>
    <row r="416" spans="1:1">
      <c r="A416" s="37"/>
    </row>
    <row r="417" spans="1:1">
      <c r="A417" s="37"/>
    </row>
    <row r="418" spans="1:1">
      <c r="A418" s="37"/>
    </row>
    <row r="419" spans="1:1">
      <c r="A419" s="37"/>
    </row>
    <row r="420" spans="1:1">
      <c r="A420" s="37"/>
    </row>
    <row r="421" spans="1:1">
      <c r="A421" s="37"/>
    </row>
    <row r="422" spans="1:1">
      <c r="A422" s="37"/>
    </row>
    <row r="423" spans="1:1">
      <c r="A423" s="37"/>
    </row>
    <row r="424" spans="1:1">
      <c r="A424" s="37"/>
    </row>
    <row r="425" spans="1:1">
      <c r="A425" s="37"/>
    </row>
    <row r="426" spans="1:1">
      <c r="A426" s="37"/>
    </row>
    <row r="427" spans="1:1">
      <c r="A427" s="37"/>
    </row>
    <row r="428" spans="1:1">
      <c r="A428" s="37"/>
    </row>
    <row r="429" spans="1:1">
      <c r="A429" s="37"/>
    </row>
    <row r="430" spans="1:1">
      <c r="A430" s="37"/>
    </row>
    <row r="431" spans="1:1">
      <c r="A431" s="37"/>
    </row>
    <row r="432" spans="1:1">
      <c r="A432" s="37"/>
    </row>
    <row r="433" spans="1:1">
      <c r="A433" s="37"/>
    </row>
    <row r="434" spans="1:1">
      <c r="A434" s="37"/>
    </row>
    <row r="435" spans="1:1">
      <c r="A435" s="37"/>
    </row>
    <row r="436" spans="1:1">
      <c r="A436" s="37"/>
    </row>
    <row r="437" spans="1:1">
      <c r="A437" s="37"/>
    </row>
    <row r="438" spans="1:1">
      <c r="A438" s="37"/>
    </row>
    <row r="439" spans="1:1">
      <c r="A439" s="37"/>
    </row>
    <row r="440" spans="1:1">
      <c r="A440" s="37"/>
    </row>
    <row r="441" spans="1:1">
      <c r="A441" s="37"/>
    </row>
    <row r="442" spans="1:1">
      <c r="A442" s="37"/>
    </row>
    <row r="443" spans="1:1">
      <c r="A443" s="37"/>
    </row>
    <row r="444" spans="1:1">
      <c r="A444" s="37"/>
    </row>
    <row r="445" spans="1:1">
      <c r="A445" s="37"/>
    </row>
    <row r="446" spans="1:1">
      <c r="A446" s="37"/>
    </row>
    <row r="447" spans="1:1">
      <c r="A447" s="37"/>
    </row>
    <row r="448" spans="1:1">
      <c r="A448" s="37"/>
    </row>
    <row r="449" spans="1:1">
      <c r="A449" s="37"/>
    </row>
    <row r="450" spans="1:1">
      <c r="A450" s="37"/>
    </row>
    <row r="451" spans="1:1">
      <c r="A451" s="37"/>
    </row>
    <row r="452" spans="1:1">
      <c r="A452" s="37"/>
    </row>
    <row r="453" spans="1:1">
      <c r="A453" s="37"/>
    </row>
    <row r="454" spans="1:1">
      <c r="A454" s="37"/>
    </row>
    <row r="455" spans="1:1">
      <c r="A455" s="37"/>
    </row>
    <row r="456" spans="1:1">
      <c r="A456" s="37"/>
    </row>
    <row r="457" spans="1:1">
      <c r="A457" s="37"/>
    </row>
    <row r="458" spans="1:1">
      <c r="A458" s="37"/>
    </row>
    <row r="459" spans="1:1">
      <c r="A459" s="37"/>
    </row>
    <row r="460" spans="1:1">
      <c r="A460" s="37"/>
    </row>
    <row r="461" spans="1:1">
      <c r="A461" s="37"/>
    </row>
    <row r="462" spans="1:1">
      <c r="A462" s="37"/>
    </row>
    <row r="463" spans="1:1">
      <c r="A463" s="37"/>
    </row>
    <row r="464" spans="1:1">
      <c r="A464" s="37"/>
    </row>
    <row r="465" spans="1:1">
      <c r="A465" s="37"/>
    </row>
    <row r="466" spans="1:1">
      <c r="A466" s="37"/>
    </row>
    <row r="467" spans="1:1">
      <c r="A467" s="37"/>
    </row>
    <row r="468" spans="1:1">
      <c r="A468" s="37"/>
    </row>
    <row r="469" spans="1:1">
      <c r="A469" s="37"/>
    </row>
    <row r="470" spans="1:1">
      <c r="A470" s="37"/>
    </row>
    <row r="471" spans="1:1">
      <c r="A471" s="37"/>
    </row>
    <row r="472" spans="1:1">
      <c r="A472" s="37"/>
    </row>
    <row r="473" spans="1:1">
      <c r="A473" s="37"/>
    </row>
    <row r="474" spans="1:1">
      <c r="A474" s="37"/>
    </row>
    <row r="475" spans="1:1">
      <c r="A475" s="37"/>
    </row>
    <row r="476" spans="1:1">
      <c r="A476" s="37"/>
    </row>
    <row r="477" spans="1:1">
      <c r="A477" s="37"/>
    </row>
    <row r="478" spans="1:1">
      <c r="A478" s="37"/>
    </row>
    <row r="479" spans="1:1">
      <c r="A479" s="37"/>
    </row>
    <row r="480" spans="1:1">
      <c r="A480" s="37"/>
    </row>
    <row r="481" spans="1:1">
      <c r="A481" s="37"/>
    </row>
    <row r="482" spans="1:1">
      <c r="A482" s="37"/>
    </row>
    <row r="483" spans="1:1">
      <c r="A483" s="37"/>
    </row>
    <row r="484" spans="1:1">
      <c r="A484" s="37"/>
    </row>
    <row r="485" spans="1:1">
      <c r="A485" s="37"/>
    </row>
    <row r="486" spans="1:1">
      <c r="A486" s="37"/>
    </row>
    <row r="487" spans="1:1">
      <c r="A487" s="37"/>
    </row>
    <row r="488" spans="1:1">
      <c r="A488" s="37"/>
    </row>
    <row r="489" spans="1:1">
      <c r="A489" s="37"/>
    </row>
    <row r="490" spans="1:1">
      <c r="A490" s="37"/>
    </row>
    <row r="491" spans="1:1">
      <c r="A491" s="37"/>
    </row>
    <row r="492" spans="1:1">
      <c r="A492" s="37"/>
    </row>
    <row r="493" spans="1:1">
      <c r="A493" s="37"/>
    </row>
    <row r="494" spans="1:1">
      <c r="A494" s="37"/>
    </row>
    <row r="495" spans="1:1">
      <c r="A495" s="37"/>
    </row>
    <row r="496" spans="1:1">
      <c r="A496" s="37"/>
    </row>
    <row r="497" spans="1:1">
      <c r="A497" s="37"/>
    </row>
    <row r="498" spans="1:1">
      <c r="A498" s="37"/>
    </row>
    <row r="499" spans="1:1">
      <c r="A499" s="37"/>
    </row>
    <row r="500" spans="1:1">
      <c r="A500" s="37"/>
    </row>
    <row r="501" spans="1:1">
      <c r="A501" s="37"/>
    </row>
    <row r="502" spans="1:1">
      <c r="A502" s="37"/>
    </row>
    <row r="503" spans="1:1">
      <c r="A503" s="37"/>
    </row>
    <row r="504" spans="1:1">
      <c r="A504" s="37"/>
    </row>
    <row r="505" spans="1:1">
      <c r="A505" s="37"/>
    </row>
    <row r="506" spans="1:1">
      <c r="A506" s="37"/>
    </row>
    <row r="507" spans="1:1">
      <c r="A507" s="37"/>
    </row>
    <row r="508" spans="1:1">
      <c r="A508" s="37"/>
    </row>
    <row r="509" spans="1:1">
      <c r="A509" s="37"/>
    </row>
    <row r="510" spans="1:1">
      <c r="A510" s="37"/>
    </row>
    <row r="511" spans="1:1">
      <c r="A511" s="37"/>
    </row>
    <row r="512" spans="1:1">
      <c r="A512" s="37"/>
    </row>
    <row r="513" spans="1:1">
      <c r="A513" s="37"/>
    </row>
    <row r="514" spans="1:1">
      <c r="A514" s="37"/>
    </row>
    <row r="515" spans="1:1">
      <c r="A515" s="37"/>
    </row>
    <row r="516" spans="1:1">
      <c r="A516" s="37"/>
    </row>
    <row r="517" spans="1:1">
      <c r="A517" s="37"/>
    </row>
    <row r="518" spans="1:1">
      <c r="A518" s="37"/>
    </row>
    <row r="519" spans="1:1">
      <c r="A519" s="37"/>
    </row>
    <row r="520" spans="1:1">
      <c r="A520" s="37"/>
    </row>
    <row r="521" spans="1:1">
      <c r="A521" s="37"/>
    </row>
    <row r="522" spans="1:1">
      <c r="A522" s="37"/>
    </row>
    <row r="523" spans="1:1">
      <c r="A523" s="37"/>
    </row>
    <row r="524" spans="1:1">
      <c r="A524" s="37"/>
    </row>
    <row r="525" spans="1:1">
      <c r="A525" s="37"/>
    </row>
    <row r="526" spans="1:1">
      <c r="A526" s="37"/>
    </row>
    <row r="527" spans="1:1">
      <c r="A527" s="37"/>
    </row>
    <row r="528" spans="1:1">
      <c r="A528" s="37"/>
    </row>
    <row r="529" spans="1:1">
      <c r="A529" s="37"/>
    </row>
    <row r="530" spans="1:1">
      <c r="A530" s="37"/>
    </row>
    <row r="531" spans="1:1">
      <c r="A531" s="37"/>
    </row>
    <row r="532" spans="1:1">
      <c r="A532" s="37"/>
    </row>
    <row r="533" spans="1:1">
      <c r="A533" s="37"/>
    </row>
    <row r="534" spans="1:1">
      <c r="A534" s="37"/>
    </row>
    <row r="535" spans="1:1">
      <c r="A535" s="37"/>
    </row>
    <row r="536" spans="1:1">
      <c r="A536" s="37"/>
    </row>
    <row r="537" spans="1:1">
      <c r="A537" s="37"/>
    </row>
    <row r="538" spans="1:1">
      <c r="A538" s="37"/>
    </row>
    <row r="539" spans="1:1">
      <c r="A539" s="37"/>
    </row>
    <row r="540" spans="1:1">
      <c r="A540" s="37"/>
    </row>
    <row r="541" spans="1:1">
      <c r="A541" s="37"/>
    </row>
    <row r="542" spans="1:1">
      <c r="A542" s="37"/>
    </row>
    <row r="543" spans="1:1">
      <c r="A543" s="37"/>
    </row>
    <row r="544" spans="1:1">
      <c r="A544" s="37"/>
    </row>
    <row r="545" spans="1:1">
      <c r="A545" s="37"/>
    </row>
    <row r="546" spans="1:1">
      <c r="A546" s="37"/>
    </row>
    <row r="547" spans="1:1">
      <c r="A547" s="37"/>
    </row>
    <row r="548" spans="1:1">
      <c r="A548" s="37"/>
    </row>
    <row r="549" spans="1:1">
      <c r="A549" s="37"/>
    </row>
    <row r="550" spans="1:1">
      <c r="A550" s="37"/>
    </row>
    <row r="551" spans="1:1">
      <c r="A551" s="37"/>
    </row>
    <row r="552" spans="1:1">
      <c r="A552" s="37"/>
    </row>
    <row r="553" spans="1:1">
      <c r="A553" s="37"/>
    </row>
    <row r="554" spans="1:1">
      <c r="A554" s="37"/>
    </row>
    <row r="555" spans="1:1">
      <c r="A555" s="37"/>
    </row>
    <row r="556" spans="1:1">
      <c r="A556" s="37"/>
    </row>
    <row r="557" spans="1:1">
      <c r="A557" s="37"/>
    </row>
    <row r="558" spans="1:1">
      <c r="A558" s="37"/>
    </row>
    <row r="559" spans="1:1">
      <c r="A559" s="37"/>
    </row>
    <row r="560" spans="1:1">
      <c r="A560" s="37"/>
    </row>
    <row r="561" spans="1:1">
      <c r="A561" s="37"/>
    </row>
    <row r="562" spans="1:1">
      <c r="A562" s="37"/>
    </row>
    <row r="563" spans="1:1">
      <c r="A563" s="37"/>
    </row>
    <row r="564" spans="1:1">
      <c r="A564" s="37"/>
    </row>
    <row r="565" spans="1:1">
      <c r="A565" s="37"/>
    </row>
    <row r="566" spans="1:1">
      <c r="A566" s="37"/>
    </row>
    <row r="567" spans="1:1">
      <c r="A567" s="37"/>
    </row>
    <row r="568" spans="1:1">
      <c r="A568" s="37"/>
    </row>
    <row r="569" spans="1:1">
      <c r="A569" s="37"/>
    </row>
    <row r="570" spans="1:1">
      <c r="A570" s="37"/>
    </row>
    <row r="571" spans="1:1">
      <c r="A571" s="37"/>
    </row>
    <row r="572" spans="1:1">
      <c r="A572" s="37"/>
    </row>
    <row r="573" spans="1:1">
      <c r="A573" s="37"/>
    </row>
    <row r="574" spans="1:1">
      <c r="A574" s="37"/>
    </row>
    <row r="575" spans="1:1">
      <c r="A575" s="37"/>
    </row>
    <row r="576" spans="1:1">
      <c r="A576" s="37"/>
    </row>
    <row r="577" spans="1:1">
      <c r="A577" s="37"/>
    </row>
    <row r="578" spans="1:1">
      <c r="A578" s="37"/>
    </row>
    <row r="579" spans="1:1">
      <c r="A579" s="37"/>
    </row>
    <row r="580" spans="1:1">
      <c r="A580" s="37"/>
    </row>
    <row r="581" spans="1:1">
      <c r="A581" s="37"/>
    </row>
    <row r="582" spans="1:1">
      <c r="A582" s="37"/>
    </row>
    <row r="583" spans="1:1">
      <c r="A583" s="37"/>
    </row>
    <row r="584" spans="1:1">
      <c r="A584" s="37"/>
    </row>
    <row r="585" spans="1:1">
      <c r="A585" s="37"/>
    </row>
    <row r="586" spans="1:1">
      <c r="A586" s="37"/>
    </row>
    <row r="587" spans="1:1">
      <c r="A587" s="37"/>
    </row>
    <row r="588" spans="1:1">
      <c r="A588" s="37"/>
    </row>
    <row r="589" spans="1:1">
      <c r="A589" s="37"/>
    </row>
    <row r="590" spans="1:1">
      <c r="A590" s="37"/>
    </row>
    <row r="591" spans="1:1">
      <c r="A591" s="37"/>
    </row>
    <row r="592" spans="1:1">
      <c r="A592" s="37"/>
    </row>
    <row r="593" spans="1:1">
      <c r="A593" s="37"/>
    </row>
    <row r="594" spans="1:1">
      <c r="A594" s="37"/>
    </row>
    <row r="595" spans="1:1">
      <c r="A595" s="37"/>
    </row>
    <row r="596" spans="1:1">
      <c r="A596" s="37"/>
    </row>
    <row r="597" spans="1:1">
      <c r="A597" s="37"/>
    </row>
    <row r="598" spans="1:1">
      <c r="A598" s="37"/>
    </row>
    <row r="599" spans="1:1">
      <c r="A599" s="37"/>
    </row>
    <row r="600" spans="1:1">
      <c r="A600" s="37"/>
    </row>
    <row r="601" spans="1:1">
      <c r="A601" s="37"/>
    </row>
    <row r="602" spans="1:1">
      <c r="A602" s="37"/>
    </row>
    <row r="603" spans="1:1">
      <c r="A603" s="37"/>
    </row>
    <row r="604" spans="1:1">
      <c r="A604" s="37"/>
    </row>
    <row r="605" spans="1:1">
      <c r="A605" s="37"/>
    </row>
    <row r="606" spans="1:1">
      <c r="A606" s="37"/>
    </row>
    <row r="607" spans="1:1">
      <c r="A607" s="37"/>
    </row>
    <row r="608" spans="1:1">
      <c r="A608" s="37"/>
    </row>
    <row r="609" spans="1:1">
      <c r="A609" s="37"/>
    </row>
    <row r="610" spans="1:1">
      <c r="A610" s="37"/>
    </row>
    <row r="611" spans="1:1">
      <c r="A611" s="37"/>
    </row>
    <row r="612" spans="1:1">
      <c r="A612" s="37"/>
    </row>
    <row r="613" spans="1:1">
      <c r="A613" s="37"/>
    </row>
    <row r="614" spans="1:1">
      <c r="A614" s="37"/>
    </row>
    <row r="615" spans="1:1">
      <c r="A615" s="37"/>
    </row>
    <row r="616" spans="1:1">
      <c r="A616" s="37"/>
    </row>
    <row r="617" spans="1:1">
      <c r="A617" s="37"/>
    </row>
    <row r="618" spans="1:1">
      <c r="A618" s="37"/>
    </row>
    <row r="619" spans="1:1">
      <c r="A619" s="37"/>
    </row>
    <row r="620" spans="1:1">
      <c r="A620" s="37"/>
    </row>
    <row r="621" spans="1:1">
      <c r="A621" s="37"/>
    </row>
    <row r="622" spans="1:1">
      <c r="A622" s="37"/>
    </row>
    <row r="623" spans="1:1">
      <c r="A623" s="37"/>
    </row>
    <row r="624" spans="1:1">
      <c r="A624" s="37"/>
    </row>
    <row r="625" spans="1:1">
      <c r="A625" s="37"/>
    </row>
    <row r="626" spans="1:1">
      <c r="A626" s="37"/>
    </row>
    <row r="627" spans="1:1">
      <c r="A627" s="37"/>
    </row>
    <row r="628" spans="1:1">
      <c r="A628" s="37"/>
    </row>
    <row r="629" spans="1:1">
      <c r="A629" s="37"/>
    </row>
    <row r="630" spans="1:1">
      <c r="A630" s="37"/>
    </row>
    <row r="631" spans="1:1">
      <c r="A631" s="37"/>
    </row>
    <row r="632" spans="1:1">
      <c r="A632" s="37"/>
    </row>
    <row r="633" spans="1:1">
      <c r="A633" s="37"/>
    </row>
    <row r="634" spans="1:1">
      <c r="A634" s="37"/>
    </row>
    <row r="635" spans="1:1">
      <c r="A635" s="37"/>
    </row>
    <row r="636" spans="1:1">
      <c r="A636" s="37"/>
    </row>
    <row r="637" spans="1:1">
      <c r="A637" s="37"/>
    </row>
    <row r="638" spans="1:1">
      <c r="A638" s="37"/>
    </row>
    <row r="639" spans="1:1">
      <c r="A639" s="37"/>
    </row>
  </sheetData>
  <phoneticPr fontId="5" type="noConversion"/>
  <conditionalFormatting sqref="B1:O1 B27:O27">
    <cfRule type="expression" dxfId="5" priority="1" stopIfTrue="1">
      <formula>ISBLANK(B$27)</formula>
    </cfRule>
  </conditionalFormatting>
  <conditionalFormatting sqref="A54:A67 A11:A24 B4:O4 A37:A51">
    <cfRule type="cellIs" dxfId="4" priority="2" stopIfTrue="1" operator="equal">
      <formula>0</formula>
    </cfRule>
  </conditionalFormatting>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T234"/>
  <sheetViews>
    <sheetView workbookViewId="0"/>
  </sheetViews>
  <sheetFormatPr defaultColWidth="8" defaultRowHeight="11.25"/>
  <cols>
    <col min="1" max="1" width="3" style="13" customWidth="1"/>
    <col min="2" max="2" width="5.42578125" style="13" customWidth="1"/>
    <col min="3" max="3" width="8.42578125" style="13" customWidth="1"/>
    <col min="4" max="4" width="6.85546875" style="13" customWidth="1"/>
    <col min="5" max="9" width="8" style="18" customWidth="1"/>
    <col min="10" max="10" width="8.7109375" style="18" bestFit="1" customWidth="1"/>
    <col min="11" max="18" width="8" style="18" customWidth="1"/>
    <col min="19" max="19" width="6" style="13" bestFit="1" customWidth="1"/>
    <col min="20" max="20" width="8.85546875" style="13" bestFit="1" customWidth="1"/>
    <col min="21" max="16384" width="8" style="13"/>
  </cols>
  <sheetData>
    <row r="1" spans="1:20" ht="27" customHeight="1">
      <c r="A1" s="42" t="s">
        <v>42</v>
      </c>
      <c r="B1" s="11"/>
      <c r="C1" s="11"/>
      <c r="D1" s="11"/>
      <c r="E1" s="12"/>
      <c r="F1" s="12"/>
      <c r="G1" s="12"/>
      <c r="H1" s="12"/>
      <c r="I1" s="12"/>
      <c r="J1" s="12"/>
      <c r="K1" s="12"/>
      <c r="L1" s="12"/>
      <c r="M1" s="12"/>
      <c r="N1" s="12"/>
      <c r="O1" s="12"/>
      <c r="P1" s="12"/>
      <c r="Q1" s="12"/>
      <c r="R1" s="12"/>
      <c r="S1" s="12"/>
      <c r="T1" s="12"/>
    </row>
    <row r="2" spans="1:20">
      <c r="A2" s="14"/>
      <c r="B2" s="14"/>
      <c r="C2" s="14"/>
      <c r="D2" s="14"/>
      <c r="E2" s="15"/>
      <c r="F2" s="15"/>
      <c r="G2" s="15"/>
      <c r="H2" s="15"/>
      <c r="I2" s="15"/>
      <c r="J2" s="15"/>
      <c r="K2" s="15"/>
      <c r="L2" s="15"/>
      <c r="M2" s="15"/>
      <c r="N2" s="15"/>
      <c r="O2" s="15"/>
      <c r="P2" s="15"/>
      <c r="Q2" s="15"/>
      <c r="R2" s="15"/>
    </row>
    <row r="3" spans="1:20">
      <c r="A3" s="14" t="s">
        <v>43</v>
      </c>
      <c r="B3" s="14"/>
      <c r="C3" s="14"/>
      <c r="D3" s="14"/>
      <c r="E3" s="15"/>
      <c r="F3" s="15"/>
      <c r="G3" s="15"/>
      <c r="H3" s="15"/>
      <c r="I3" s="15"/>
      <c r="J3" s="15"/>
      <c r="K3" s="15"/>
      <c r="L3" s="15"/>
      <c r="M3" s="15"/>
      <c r="N3" s="15"/>
      <c r="O3" s="15"/>
      <c r="P3" s="15"/>
      <c r="Q3" s="15"/>
      <c r="R3" s="15"/>
    </row>
    <row r="4" spans="1:20">
      <c r="A4" s="14"/>
      <c r="B4" s="43" t="s">
        <v>44</v>
      </c>
      <c r="C4" s="44">
        <f>0.03</f>
        <v>0.03</v>
      </c>
      <c r="D4" s="14"/>
      <c r="E4" s="15"/>
      <c r="F4" s="15"/>
      <c r="G4" s="15"/>
      <c r="H4" s="15"/>
      <c r="I4" s="15"/>
      <c r="J4" s="15"/>
      <c r="K4" s="15"/>
      <c r="L4" s="15"/>
      <c r="M4" s="15"/>
      <c r="N4" s="15"/>
      <c r="O4" s="15"/>
      <c r="P4" s="15"/>
      <c r="Q4" s="15"/>
      <c r="R4" s="15"/>
    </row>
    <row r="5" spans="1:20">
      <c r="A5" s="14"/>
      <c r="B5" s="45"/>
      <c r="D5" s="14"/>
      <c r="E5" s="15"/>
      <c r="F5" s="15"/>
      <c r="G5" s="15"/>
      <c r="H5" s="15"/>
      <c r="I5" s="15"/>
      <c r="J5" s="15"/>
      <c r="K5" s="15"/>
      <c r="L5" s="15"/>
      <c r="M5" s="15"/>
      <c r="N5" s="15"/>
      <c r="O5" s="15"/>
      <c r="P5" s="15"/>
      <c r="Q5" s="15"/>
      <c r="R5" s="15"/>
    </row>
    <row r="6" spans="1:20">
      <c r="A6" s="14"/>
      <c r="D6" s="14"/>
      <c r="E6" s="15"/>
      <c r="F6" s="15"/>
      <c r="G6" s="15"/>
      <c r="H6" s="15"/>
      <c r="I6" s="15"/>
      <c r="J6" s="15"/>
      <c r="K6" s="15"/>
      <c r="L6" s="15"/>
      <c r="M6" s="15"/>
      <c r="N6" s="15"/>
      <c r="O6" s="15"/>
      <c r="P6" s="15"/>
      <c r="Q6" s="15"/>
      <c r="R6" s="15"/>
    </row>
    <row r="7" spans="1:20" ht="22.5" customHeight="1">
      <c r="A7" s="28"/>
      <c r="B7" s="46" t="s">
        <v>71</v>
      </c>
      <c r="C7" s="46" t="s">
        <v>41</v>
      </c>
      <c r="D7" s="46" t="s">
        <v>45</v>
      </c>
      <c r="E7" s="21" t="str">
        <f>'DATA &amp; STATS (2)'!B27</f>
        <v>SP500</v>
      </c>
      <c r="F7" s="21" t="str">
        <f>'DATA &amp; STATS (2)'!C27</f>
        <v>SmallStks</v>
      </c>
      <c r="G7" s="21" t="str">
        <f>'DATA &amp; STATS (2)'!D27</f>
        <v>Bonds</v>
      </c>
      <c r="H7" s="21" t="str">
        <f>'DATA &amp; STATS (2)'!E27</f>
        <v>REITs</v>
      </c>
      <c r="I7" s="21" t="str">
        <f>'DATA &amp; STATS (2)'!F27</f>
        <v>Priv Real  Est</v>
      </c>
      <c r="J7" s="21">
        <f>'DATA &amp; STATS (2)'!G27</f>
        <v>6</v>
      </c>
      <c r="K7" s="21">
        <f>'DATA &amp; STATS (2)'!H27</f>
        <v>7</v>
      </c>
      <c r="L7" s="21">
        <f>'DATA &amp; STATS (2)'!I27</f>
        <v>8</v>
      </c>
      <c r="M7" s="21">
        <f>'DATA &amp; STATS (2)'!J27</f>
        <v>9</v>
      </c>
      <c r="N7" s="21">
        <f>'DATA &amp; STATS (2)'!K27</f>
        <v>10</v>
      </c>
      <c r="O7" s="21">
        <f>'DATA &amp; STATS (2)'!L27</f>
        <v>11</v>
      </c>
      <c r="P7" s="21">
        <f>'DATA &amp; STATS (2)'!M27</f>
        <v>12</v>
      </c>
      <c r="Q7" s="21">
        <f>'DATA &amp; STATS (2)'!N27</f>
        <v>13</v>
      </c>
      <c r="R7" s="21">
        <f>'DATA &amp; STATS (2)'!O27</f>
        <v>14</v>
      </c>
    </row>
    <row r="8" spans="1:20">
      <c r="A8" s="37"/>
      <c r="B8" s="47">
        <v>6.7246865646152718E-2</v>
      </c>
      <c r="C8" s="48">
        <v>6.5525337922192436E-2</v>
      </c>
      <c r="D8" s="49">
        <f>(B8-$C$4)/C8</f>
        <v>0.56843454497527701</v>
      </c>
      <c r="E8" s="30">
        <v>0</v>
      </c>
      <c r="F8" s="30">
        <v>6.7013698130092988E-2</v>
      </c>
      <c r="G8" s="30">
        <v>0.61038192603519315</v>
      </c>
      <c r="H8" s="30">
        <v>0</v>
      </c>
      <c r="I8" s="30">
        <v>0.3226043758347138</v>
      </c>
      <c r="J8" s="29">
        <v>0</v>
      </c>
      <c r="K8" s="29">
        <v>0</v>
      </c>
      <c r="L8" s="29">
        <v>0</v>
      </c>
      <c r="M8" s="29">
        <v>0</v>
      </c>
      <c r="N8" s="29">
        <v>0</v>
      </c>
      <c r="O8" s="29">
        <v>0</v>
      </c>
      <c r="P8" s="29">
        <v>0</v>
      </c>
      <c r="Q8" s="29">
        <v>0</v>
      </c>
      <c r="R8" s="29">
        <v>3.1712480132609524E-3</v>
      </c>
      <c r="S8" s="50"/>
    </row>
    <row r="9" spans="1:20">
      <c r="A9" s="37"/>
      <c r="B9" s="51">
        <f>B8+(B12-B8)/4</f>
        <v>8.0435149234614534E-2</v>
      </c>
      <c r="C9" s="48">
        <v>7.86744647153272E-2</v>
      </c>
      <c r="D9" s="49">
        <f>(B9-$C$4)/C9</f>
        <v>0.64106123145682947</v>
      </c>
      <c r="E9" s="29">
        <v>0.12857480353193512</v>
      </c>
      <c r="F9" s="29">
        <v>0.15917333440616266</v>
      </c>
      <c r="G9" s="29">
        <v>0.37833307405144961</v>
      </c>
      <c r="H9" s="29">
        <v>8.0085609941590433E-2</v>
      </c>
      <c r="I9" s="29">
        <v>0.25383317806886219</v>
      </c>
      <c r="J9" s="29">
        <v>0</v>
      </c>
      <c r="K9" s="29">
        <v>0</v>
      </c>
      <c r="L9" s="29">
        <v>0</v>
      </c>
      <c r="M9" s="29">
        <v>0</v>
      </c>
      <c r="N9" s="29">
        <v>0</v>
      </c>
      <c r="O9" s="29">
        <v>0</v>
      </c>
      <c r="P9" s="29">
        <v>0</v>
      </c>
      <c r="Q9" s="29">
        <v>0</v>
      </c>
      <c r="R9" s="29">
        <v>0</v>
      </c>
      <c r="S9" s="50"/>
      <c r="T9" s="52"/>
    </row>
    <row r="10" spans="1:20">
      <c r="A10" s="37"/>
      <c r="B10" s="51">
        <f>B8+2*(B12-B8)/4</f>
        <v>9.3623432823076363E-2</v>
      </c>
      <c r="C10" s="48">
        <v>0.10731951766435187</v>
      </c>
      <c r="D10" s="49">
        <f>(B10-$C$4)/C10</f>
        <v>0.59284121106528276</v>
      </c>
      <c r="E10" s="29">
        <v>0.27711370806282115</v>
      </c>
      <c r="F10" s="29">
        <v>0.20802152883410527</v>
      </c>
      <c r="G10" s="29">
        <v>0.13328437011992872</v>
      </c>
      <c r="H10" s="29">
        <v>0.20805961359131592</v>
      </c>
      <c r="I10" s="29">
        <v>0.17352077939182925</v>
      </c>
      <c r="J10" s="29">
        <v>0</v>
      </c>
      <c r="K10" s="29">
        <v>0</v>
      </c>
      <c r="L10" s="29">
        <v>0</v>
      </c>
      <c r="M10" s="29">
        <v>0</v>
      </c>
      <c r="N10" s="29">
        <v>0</v>
      </c>
      <c r="O10" s="29">
        <v>0</v>
      </c>
      <c r="P10" s="29">
        <v>0</v>
      </c>
      <c r="Q10" s="29">
        <v>0</v>
      </c>
      <c r="R10" s="29">
        <v>0</v>
      </c>
      <c r="S10" s="50"/>
      <c r="T10" s="52"/>
    </row>
    <row r="11" spans="1:20">
      <c r="A11" s="37"/>
      <c r="B11" s="51">
        <f>B8+3*(B12-B8)/4</f>
        <v>0.10681171641153818</v>
      </c>
      <c r="C11" s="48">
        <v>0.14300272995384689</v>
      </c>
      <c r="D11" s="49">
        <f>(B11-$C$4)/C11</f>
        <v>0.53713461579599642</v>
      </c>
      <c r="E11" s="29">
        <v>0.37099021948239386</v>
      </c>
      <c r="F11" s="29">
        <v>0.34058582056647774</v>
      </c>
      <c r="G11" s="29">
        <v>0</v>
      </c>
      <c r="H11" s="29">
        <v>0.28842395995112818</v>
      </c>
      <c r="I11" s="29">
        <v>0</v>
      </c>
      <c r="J11" s="29">
        <v>0</v>
      </c>
      <c r="K11" s="29">
        <v>0</v>
      </c>
      <c r="L11" s="29">
        <v>0</v>
      </c>
      <c r="M11" s="29">
        <v>0</v>
      </c>
      <c r="N11" s="29">
        <v>0</v>
      </c>
      <c r="O11" s="29">
        <v>0</v>
      </c>
      <c r="P11" s="29">
        <v>0</v>
      </c>
      <c r="Q11" s="29">
        <v>0</v>
      </c>
      <c r="R11" s="29">
        <v>0</v>
      </c>
      <c r="S11" s="50"/>
      <c r="T11" s="52"/>
    </row>
    <row r="12" spans="1:20">
      <c r="A12" s="37"/>
      <c r="B12" s="47">
        <f>'Corrections (2)'!C31</f>
        <v>0.12</v>
      </c>
      <c r="C12" s="48">
        <f>0.2</f>
        <v>0.2</v>
      </c>
      <c r="D12" s="49">
        <f>(B12-$C$4)/C12</f>
        <v>0.44999999999999996</v>
      </c>
      <c r="E12" s="29">
        <v>0</v>
      </c>
      <c r="F12" s="29">
        <v>1</v>
      </c>
      <c r="G12" s="29">
        <v>0</v>
      </c>
      <c r="H12" s="29">
        <v>0</v>
      </c>
      <c r="I12" s="29">
        <v>0</v>
      </c>
      <c r="J12" s="29">
        <v>0</v>
      </c>
      <c r="K12" s="29">
        <v>0</v>
      </c>
      <c r="L12" s="29">
        <v>0</v>
      </c>
      <c r="M12" s="29">
        <v>0</v>
      </c>
      <c r="N12" s="29">
        <v>0</v>
      </c>
      <c r="O12" s="29">
        <v>0</v>
      </c>
      <c r="P12" s="29">
        <v>0</v>
      </c>
      <c r="Q12" s="29">
        <v>0</v>
      </c>
      <c r="R12" s="29">
        <v>0</v>
      </c>
      <c r="S12" s="50"/>
      <c r="T12" s="52"/>
    </row>
    <row r="13" spans="1:20">
      <c r="A13" s="37"/>
      <c r="E13" s="13"/>
      <c r="F13" s="13"/>
      <c r="G13" s="13"/>
      <c r="H13" s="13"/>
      <c r="I13" s="13"/>
      <c r="J13" s="13"/>
      <c r="K13" s="13"/>
      <c r="L13" s="13"/>
      <c r="M13" s="13"/>
      <c r="N13" s="13"/>
      <c r="O13" s="13"/>
      <c r="P13" s="13"/>
      <c r="Q13" s="13"/>
      <c r="R13" s="13"/>
    </row>
    <row r="14" spans="1:20">
      <c r="A14" s="37"/>
      <c r="B14" s="37"/>
      <c r="C14" s="37"/>
      <c r="D14" s="37"/>
    </row>
    <row r="15" spans="1:20" ht="15.75">
      <c r="A15" s="11" t="s">
        <v>46</v>
      </c>
      <c r="B15" s="11"/>
      <c r="C15" s="11"/>
      <c r="D15" s="11"/>
      <c r="E15" s="12"/>
      <c r="F15" s="12"/>
      <c r="G15" s="12"/>
      <c r="H15" s="12"/>
      <c r="I15" s="12"/>
      <c r="J15" s="12"/>
      <c r="K15" s="12"/>
      <c r="L15" s="12"/>
      <c r="M15" s="12"/>
      <c r="N15" s="12"/>
      <c r="O15" s="12"/>
      <c r="P15" s="12"/>
      <c r="Q15" s="12"/>
      <c r="R15" s="12"/>
      <c r="S15" s="12"/>
      <c r="T15" s="12"/>
    </row>
    <row r="16" spans="1:20">
      <c r="A16" s="37"/>
      <c r="B16" s="37"/>
      <c r="C16" s="37"/>
      <c r="D16" s="37"/>
    </row>
    <row r="17" spans="1:20">
      <c r="A17" s="37"/>
      <c r="B17" s="37"/>
      <c r="C17" s="37"/>
      <c r="D17" s="53" t="s">
        <v>47</v>
      </c>
      <c r="E17" s="54">
        <f>'Corrections (2)'!B31</f>
        <v>0.1</v>
      </c>
      <c r="F17" s="54">
        <f>'Corrections (2)'!C31</f>
        <v>0.12</v>
      </c>
      <c r="G17" s="54">
        <f>'Corrections (2)'!D31</f>
        <v>0.06</v>
      </c>
      <c r="H17" s="54">
        <f>'Corrections (2)'!E31</f>
        <v>0.1</v>
      </c>
      <c r="I17" s="54">
        <f>'Corrections (2)'!F31</f>
        <v>7.0000000000000007E-2</v>
      </c>
      <c r="J17" s="54">
        <f>'Corrections (2)'!G31</f>
        <v>-1</v>
      </c>
      <c r="K17" s="54">
        <f>'Corrections (2)'!H31</f>
        <v>-1</v>
      </c>
      <c r="L17" s="54">
        <f>'Corrections (2)'!I31</f>
        <v>-1</v>
      </c>
      <c r="M17" s="54">
        <f>'Corrections (2)'!J31</f>
        <v>-1</v>
      </c>
      <c r="N17" s="54">
        <f>'Corrections (2)'!K31</f>
        <v>-1</v>
      </c>
      <c r="O17" s="54">
        <f>'Corrections (2)'!L31</f>
        <v>-1</v>
      </c>
      <c r="P17" s="54">
        <f>'Corrections (2)'!M31</f>
        <v>-1</v>
      </c>
      <c r="Q17" s="54">
        <f>'Corrections (2)'!N31</f>
        <v>-1</v>
      </c>
      <c r="R17" s="54">
        <f>'Corrections (2)'!O31</f>
        <v>-1</v>
      </c>
    </row>
    <row r="18" spans="1:20" ht="22.5">
      <c r="B18" s="37"/>
      <c r="C18" s="39" t="s">
        <v>48</v>
      </c>
      <c r="E18" s="37"/>
      <c r="F18" s="37"/>
      <c r="G18" s="37"/>
      <c r="H18" s="37"/>
      <c r="I18" s="37"/>
      <c r="J18" s="37"/>
      <c r="K18" s="37"/>
      <c r="L18" s="37"/>
      <c r="M18" s="37"/>
      <c r="N18" s="37"/>
      <c r="O18" s="37"/>
      <c r="P18" s="37"/>
      <c r="Q18" s="37"/>
      <c r="R18" s="37"/>
      <c r="S18" s="55" t="s">
        <v>49</v>
      </c>
      <c r="T18" s="55" t="s">
        <v>50</v>
      </c>
    </row>
    <row r="19" spans="1:20">
      <c r="A19" s="37"/>
      <c r="B19" s="37"/>
      <c r="C19" s="37"/>
      <c r="D19" s="53" t="s">
        <v>51</v>
      </c>
      <c r="E19" s="56">
        <v>0.37099021948239386</v>
      </c>
      <c r="F19" s="56">
        <v>0.34058582056647774</v>
      </c>
      <c r="G19" s="56">
        <v>0</v>
      </c>
      <c r="H19" s="56">
        <v>0.28842395995112818</v>
      </c>
      <c r="I19" s="56">
        <v>0</v>
      </c>
      <c r="J19" s="56">
        <v>0</v>
      </c>
      <c r="K19" s="56">
        <v>0</v>
      </c>
      <c r="L19" s="56">
        <v>0</v>
      </c>
      <c r="M19" s="56">
        <v>0</v>
      </c>
      <c r="N19" s="56">
        <v>0</v>
      </c>
      <c r="O19" s="56">
        <v>0</v>
      </c>
      <c r="P19" s="56">
        <v>0</v>
      </c>
      <c r="Q19" s="56">
        <v>0</v>
      </c>
      <c r="R19" s="56">
        <v>0</v>
      </c>
      <c r="S19" s="57">
        <f>SUM(E19:R19)</f>
        <v>0.99999999999999978</v>
      </c>
      <c r="T19" s="58">
        <f>SUMPRODUCT($E$17:$R$17,E19:R19)</f>
        <v>0.10681171641132953</v>
      </c>
    </row>
    <row r="20" spans="1:20">
      <c r="A20" s="37"/>
      <c r="B20" s="37"/>
      <c r="C20" s="37"/>
      <c r="D20" s="59">
        <f t="array" ref="D20:D33">TRANSPOSE(E19:R19)</f>
        <v>0.37099021948239386</v>
      </c>
      <c r="E20" s="37">
        <f>'Corrections (2)'!B54*E$19*$D20</f>
        <v>3.096759216410882E-3</v>
      </c>
      <c r="F20" s="37">
        <f>'Corrections (2)'!C54*F$19*$D20</f>
        <v>2.2743721498418783E-3</v>
      </c>
      <c r="G20" s="37">
        <f>'Corrections (2)'!D54*G$19*$D20</f>
        <v>0</v>
      </c>
      <c r="H20" s="37">
        <f>'Corrections (2)'!E54*H$19*$D20</f>
        <v>1.0833999905882836E-3</v>
      </c>
      <c r="I20" s="37">
        <f>'Corrections (2)'!F54*I$19*$D20</f>
        <v>0</v>
      </c>
      <c r="J20" s="37">
        <f>'Corrections (2)'!G54*J$19*$D20</f>
        <v>0</v>
      </c>
      <c r="K20" s="37">
        <f>'Corrections (2)'!H54*K$19*$D20</f>
        <v>0</v>
      </c>
      <c r="L20" s="37">
        <f>'Corrections (2)'!I54*L$19*$D20</f>
        <v>0</v>
      </c>
      <c r="M20" s="37">
        <f>'Corrections (2)'!J54*M$19*$D20</f>
        <v>0</v>
      </c>
      <c r="N20" s="37">
        <f>'Corrections (2)'!K54*N$19*$D20</f>
        <v>0</v>
      </c>
      <c r="O20" s="37">
        <f>'Corrections (2)'!L54*O$19*$D20</f>
        <v>0</v>
      </c>
      <c r="P20" s="37">
        <f>'Corrections (2)'!M54*P$19*$D20</f>
        <v>0</v>
      </c>
      <c r="Q20" s="37">
        <f>'Corrections (2)'!N54*Q$19*$D20</f>
        <v>0</v>
      </c>
      <c r="R20" s="37">
        <f>'Corrections (2)'!O54*R$19*$D20</f>
        <v>0</v>
      </c>
      <c r="T20" s="69"/>
    </row>
    <row r="21" spans="1:20">
      <c r="A21" s="37"/>
      <c r="B21" s="37"/>
      <c r="C21" s="37"/>
      <c r="D21" s="59">
        <v>0.34058582056647774</v>
      </c>
      <c r="E21" s="37">
        <f>'Corrections (2)'!B55*E$19*$D21</f>
        <v>2.2743721498418778E-3</v>
      </c>
      <c r="F21" s="37">
        <f>'Corrections (2)'!C55*F$19*$D21</f>
        <v>4.6399480468376393E-3</v>
      </c>
      <c r="G21" s="37">
        <f>'Corrections (2)'!D55*G$19*$D21</f>
        <v>0</v>
      </c>
      <c r="H21" s="37">
        <f>'Corrections (2)'!E55*H$19*$D21</f>
        <v>2.0628953324907458E-3</v>
      </c>
      <c r="I21" s="37">
        <f>'Corrections (2)'!F55*I$19*$D21</f>
        <v>0</v>
      </c>
      <c r="J21" s="37">
        <f>'Corrections (2)'!G55*J$19*$D21</f>
        <v>0</v>
      </c>
      <c r="K21" s="37">
        <f>'Corrections (2)'!H55*K$19*$D21</f>
        <v>0</v>
      </c>
      <c r="L21" s="37">
        <f>'Corrections (2)'!I55*L$19*$D21</f>
        <v>0</v>
      </c>
      <c r="M21" s="37">
        <f>'Corrections (2)'!J55*M$19*$D21</f>
        <v>0</v>
      </c>
      <c r="N21" s="37">
        <f>'Corrections (2)'!K55*N$19*$D21</f>
        <v>0</v>
      </c>
      <c r="O21" s="37">
        <f>'Corrections (2)'!L55*O$19*$D21</f>
        <v>0</v>
      </c>
      <c r="P21" s="37">
        <f>'Corrections (2)'!M55*P$19*$D21</f>
        <v>0</v>
      </c>
      <c r="Q21" s="37">
        <f>'Corrections (2)'!N55*Q$19*$D21</f>
        <v>0</v>
      </c>
      <c r="R21" s="37">
        <f>'Corrections (2)'!O55*R$19*$D21</f>
        <v>0</v>
      </c>
    </row>
    <row r="22" spans="1:20">
      <c r="A22" s="37"/>
      <c r="B22" s="37"/>
      <c r="C22" s="37"/>
      <c r="D22" s="59">
        <v>0</v>
      </c>
      <c r="E22" s="37">
        <f>'Corrections (2)'!B56*E$19*$D22</f>
        <v>0</v>
      </c>
      <c r="F22" s="37">
        <f>'Corrections (2)'!C56*F$19*$D22</f>
        <v>0</v>
      </c>
      <c r="G22" s="37">
        <f>'Corrections (2)'!D56*G$19*$D22</f>
        <v>0</v>
      </c>
      <c r="H22" s="37">
        <f>'Corrections (2)'!E56*H$19*$D22</f>
        <v>0</v>
      </c>
      <c r="I22" s="37">
        <f>'Corrections (2)'!F56*I$19*$D22</f>
        <v>0</v>
      </c>
      <c r="J22" s="37">
        <f>'Corrections (2)'!G56*J$19*$D22</f>
        <v>0</v>
      </c>
      <c r="K22" s="37">
        <f>'Corrections (2)'!H56*K$19*$D22</f>
        <v>0</v>
      </c>
      <c r="L22" s="37">
        <f>'Corrections (2)'!I56*L$19*$D22</f>
        <v>0</v>
      </c>
      <c r="M22" s="37">
        <f>'Corrections (2)'!J56*M$19*$D22</f>
        <v>0</v>
      </c>
      <c r="N22" s="37">
        <f>'Corrections (2)'!K56*N$19*$D22</f>
        <v>0</v>
      </c>
      <c r="O22" s="37">
        <f>'Corrections (2)'!L56*O$19*$D22</f>
        <v>0</v>
      </c>
      <c r="P22" s="37">
        <f>'Corrections (2)'!M56*P$19*$D22</f>
        <v>0</v>
      </c>
      <c r="Q22" s="37">
        <f>'Corrections (2)'!N56*Q$19*$D22</f>
        <v>0</v>
      </c>
      <c r="R22" s="37">
        <f>'Corrections (2)'!O56*R$19*$D22</f>
        <v>0</v>
      </c>
    </row>
    <row r="23" spans="1:20">
      <c r="A23" s="37"/>
      <c r="B23" s="37"/>
      <c r="C23" s="37"/>
      <c r="D23" s="59">
        <v>0.28842395995112818</v>
      </c>
      <c r="E23" s="37">
        <f>'Corrections (2)'!B57*E$19*$D23</f>
        <v>1.0833999905882836E-3</v>
      </c>
      <c r="F23" s="37">
        <f>'Corrections (2)'!C57*F$19*$D23</f>
        <v>2.0628953324907458E-3</v>
      </c>
      <c r="G23" s="37">
        <f>'Corrections (2)'!D57*G$19*$D23</f>
        <v>0</v>
      </c>
      <c r="H23" s="37">
        <f>'Corrections (2)'!E57*H$19*$D23</f>
        <v>1.871738565162525E-3</v>
      </c>
      <c r="I23" s="37">
        <f>'Corrections (2)'!F57*I$19*$D23</f>
        <v>0</v>
      </c>
      <c r="J23" s="37">
        <f>'Corrections (2)'!G57*J$19*$D23</f>
        <v>0</v>
      </c>
      <c r="K23" s="37">
        <f>'Corrections (2)'!H57*K$19*$D23</f>
        <v>0</v>
      </c>
      <c r="L23" s="37">
        <f>'Corrections (2)'!I57*L$19*$D23</f>
        <v>0</v>
      </c>
      <c r="M23" s="37">
        <f>'Corrections (2)'!J57*M$19*$D23</f>
        <v>0</v>
      </c>
      <c r="N23" s="37">
        <f>'Corrections (2)'!K57*N$19*$D23</f>
        <v>0</v>
      </c>
      <c r="O23" s="37">
        <f>'Corrections (2)'!L57*O$19*$D23</f>
        <v>0</v>
      </c>
      <c r="P23" s="37">
        <f>'Corrections (2)'!M57*P$19*$D23</f>
        <v>0</v>
      </c>
      <c r="Q23" s="37">
        <f>'Corrections (2)'!N57*Q$19*$D23</f>
        <v>0</v>
      </c>
      <c r="R23" s="37">
        <f>'Corrections (2)'!O57*R$19*$D23</f>
        <v>0</v>
      </c>
    </row>
    <row r="24" spans="1:20">
      <c r="A24" s="37"/>
      <c r="B24" s="37"/>
      <c r="C24" s="37"/>
      <c r="D24" s="59">
        <v>0</v>
      </c>
      <c r="E24" s="37">
        <f>'Corrections (2)'!B58*E$19*$D24</f>
        <v>0</v>
      </c>
      <c r="F24" s="37">
        <f>'Corrections (2)'!C58*F$19*$D24</f>
        <v>0</v>
      </c>
      <c r="G24" s="37">
        <f>'Corrections (2)'!D58*G$19*$D24</f>
        <v>0</v>
      </c>
      <c r="H24" s="37">
        <f>'Corrections (2)'!E58*H$19*$D24</f>
        <v>0</v>
      </c>
      <c r="I24" s="37">
        <f>'Corrections (2)'!F58*I$19*$D24</f>
        <v>0</v>
      </c>
      <c r="J24" s="37">
        <f>'Corrections (2)'!G58*J$19*$D24</f>
        <v>0</v>
      </c>
      <c r="K24" s="37">
        <f>'Corrections (2)'!H58*K$19*$D24</f>
        <v>0</v>
      </c>
      <c r="L24" s="37">
        <f>'Corrections (2)'!I58*L$19*$D24</f>
        <v>0</v>
      </c>
      <c r="M24" s="37">
        <f>'Corrections (2)'!J58*M$19*$D24</f>
        <v>0</v>
      </c>
      <c r="N24" s="37">
        <f>'Corrections (2)'!K58*N$19*$D24</f>
        <v>0</v>
      </c>
      <c r="O24" s="37">
        <f>'Corrections (2)'!L58*O$19*$D24</f>
        <v>0</v>
      </c>
      <c r="P24" s="37">
        <f>'Corrections (2)'!M58*P$19*$D24</f>
        <v>0</v>
      </c>
      <c r="Q24" s="37">
        <f>'Corrections (2)'!N58*Q$19*$D24</f>
        <v>0</v>
      </c>
      <c r="R24" s="37">
        <f>'Corrections (2)'!O58*R$19*$D24</f>
        <v>0</v>
      </c>
    </row>
    <row r="25" spans="1:20">
      <c r="A25" s="37"/>
      <c r="B25" s="37"/>
      <c r="C25" s="37"/>
      <c r="D25" s="59">
        <v>0</v>
      </c>
      <c r="E25" s="37">
        <f>'Corrections (2)'!B59*E$19*$D25</f>
        <v>0</v>
      </c>
      <c r="F25" s="37">
        <f>'Corrections (2)'!C59*F$19*$D25</f>
        <v>0</v>
      </c>
      <c r="G25" s="37">
        <f>'Corrections (2)'!D59*G$19*$D25</f>
        <v>0</v>
      </c>
      <c r="H25" s="37">
        <f>'Corrections (2)'!E59*H$19*$D25</f>
        <v>0</v>
      </c>
      <c r="I25" s="37">
        <f>'Corrections (2)'!F59*I$19*$D25</f>
        <v>0</v>
      </c>
      <c r="J25" s="37">
        <f>'Corrections (2)'!G59*J$19*$D25</f>
        <v>0</v>
      </c>
      <c r="K25" s="37">
        <f>'Corrections (2)'!H59*K$19*$D25</f>
        <v>0</v>
      </c>
      <c r="L25" s="37">
        <f>'Corrections (2)'!I59*L$19*$D25</f>
        <v>0</v>
      </c>
      <c r="M25" s="37">
        <f>'Corrections (2)'!J59*M$19*$D25</f>
        <v>0</v>
      </c>
      <c r="N25" s="37">
        <f>'Corrections (2)'!K59*N$19*$D25</f>
        <v>0</v>
      </c>
      <c r="O25" s="37">
        <f>'Corrections (2)'!L59*O$19*$D25</f>
        <v>0</v>
      </c>
      <c r="P25" s="37">
        <f>'Corrections (2)'!M59*P$19*$D25</f>
        <v>0</v>
      </c>
      <c r="Q25" s="37">
        <f>'Corrections (2)'!N59*Q$19*$D25</f>
        <v>0</v>
      </c>
      <c r="R25" s="37">
        <f>'Corrections (2)'!O59*R$19*$D25</f>
        <v>0</v>
      </c>
    </row>
    <row r="26" spans="1:20">
      <c r="A26" s="37"/>
      <c r="B26" s="37"/>
      <c r="C26" s="37"/>
      <c r="D26" s="59">
        <v>0</v>
      </c>
      <c r="E26" s="37">
        <f>'Corrections (2)'!B60*E$19*$D26</f>
        <v>0</v>
      </c>
      <c r="F26" s="37">
        <f>'Corrections (2)'!C60*F$19*$D26</f>
        <v>0</v>
      </c>
      <c r="G26" s="37">
        <f>'Corrections (2)'!D60*G$19*$D26</f>
        <v>0</v>
      </c>
      <c r="H26" s="37">
        <f>'Corrections (2)'!E60*H$19*$D26</f>
        <v>0</v>
      </c>
      <c r="I26" s="37">
        <f>'Corrections (2)'!F60*I$19*$D26</f>
        <v>0</v>
      </c>
      <c r="J26" s="37">
        <f>'Corrections (2)'!G60*J$19*$D26</f>
        <v>0</v>
      </c>
      <c r="K26" s="37">
        <f>'Corrections (2)'!H60*K$19*$D26</f>
        <v>0</v>
      </c>
      <c r="L26" s="37">
        <f>'Corrections (2)'!I60*L$19*$D26</f>
        <v>0</v>
      </c>
      <c r="M26" s="37">
        <f>'Corrections (2)'!J60*M$19*$D26</f>
        <v>0</v>
      </c>
      <c r="N26" s="37">
        <f>'Corrections (2)'!K60*N$19*$D26</f>
        <v>0</v>
      </c>
      <c r="O26" s="37">
        <f>'Corrections (2)'!L60*O$19*$D26</f>
        <v>0</v>
      </c>
      <c r="P26" s="37">
        <f>'Corrections (2)'!M60*P$19*$D26</f>
        <v>0</v>
      </c>
      <c r="Q26" s="37">
        <f>'Corrections (2)'!N60*Q$19*$D26</f>
        <v>0</v>
      </c>
      <c r="R26" s="37">
        <f>'Corrections (2)'!O60*R$19*$D26</f>
        <v>0</v>
      </c>
    </row>
    <row r="27" spans="1:20">
      <c r="A27" s="37"/>
      <c r="B27" s="37"/>
      <c r="C27" s="37"/>
      <c r="D27" s="59">
        <v>0</v>
      </c>
      <c r="E27" s="37">
        <f>'Corrections (2)'!B61*E$19*$D27</f>
        <v>0</v>
      </c>
      <c r="F27" s="37">
        <f>'Corrections (2)'!C61*F$19*$D27</f>
        <v>0</v>
      </c>
      <c r="G27" s="37">
        <f>'Corrections (2)'!D61*G$19*$D27</f>
        <v>0</v>
      </c>
      <c r="H27" s="37">
        <f>'Corrections (2)'!E61*H$19*$D27</f>
        <v>0</v>
      </c>
      <c r="I27" s="37">
        <f>'Corrections (2)'!F61*I$19*$D27</f>
        <v>0</v>
      </c>
      <c r="J27" s="37">
        <f>'Corrections (2)'!G61*J$19*$D27</f>
        <v>0</v>
      </c>
      <c r="K27" s="37">
        <f>'Corrections (2)'!H61*K$19*$D27</f>
        <v>0</v>
      </c>
      <c r="L27" s="37">
        <f>'Corrections (2)'!I61*L$19*$D27</f>
        <v>0</v>
      </c>
      <c r="M27" s="37">
        <f>'Corrections (2)'!J61*M$19*$D27</f>
        <v>0</v>
      </c>
      <c r="N27" s="37">
        <f>'Corrections (2)'!K61*N$19*$D27</f>
        <v>0</v>
      </c>
      <c r="O27" s="37">
        <f>'Corrections (2)'!L61*O$19*$D27</f>
        <v>0</v>
      </c>
      <c r="P27" s="37">
        <f>'Corrections (2)'!M61*P$19*$D27</f>
        <v>0</v>
      </c>
      <c r="Q27" s="37">
        <f>'Corrections (2)'!N61*Q$19*$D27</f>
        <v>0</v>
      </c>
      <c r="R27" s="37">
        <f>'Corrections (2)'!O61*R$19*$D27</f>
        <v>0</v>
      </c>
    </row>
    <row r="28" spans="1:20">
      <c r="A28" s="37"/>
      <c r="B28" s="37"/>
      <c r="C28" s="37"/>
      <c r="D28" s="59">
        <v>0</v>
      </c>
      <c r="E28" s="37">
        <f>'Corrections (2)'!B62*E$19*$D28</f>
        <v>0</v>
      </c>
      <c r="F28" s="37">
        <f>'Corrections (2)'!C62*F$19*$D28</f>
        <v>0</v>
      </c>
      <c r="G28" s="37">
        <f>'Corrections (2)'!D62*G$19*$D28</f>
        <v>0</v>
      </c>
      <c r="H28" s="37">
        <f>'Corrections (2)'!E62*H$19*$D28</f>
        <v>0</v>
      </c>
      <c r="I28" s="37">
        <f>'Corrections (2)'!F62*I$19*$D28</f>
        <v>0</v>
      </c>
      <c r="J28" s="37">
        <f>'Corrections (2)'!G62*J$19*$D28</f>
        <v>0</v>
      </c>
      <c r="K28" s="37">
        <f>'Corrections (2)'!H62*K$19*$D28</f>
        <v>0</v>
      </c>
      <c r="L28" s="37">
        <f>'Corrections (2)'!I62*L$19*$D28</f>
        <v>0</v>
      </c>
      <c r="M28" s="37">
        <f>'Corrections (2)'!J62*M$19*$D28</f>
        <v>0</v>
      </c>
      <c r="N28" s="37">
        <f>'Corrections (2)'!K62*N$19*$D28</f>
        <v>0</v>
      </c>
      <c r="O28" s="37">
        <f>'Corrections (2)'!L62*O$19*$D28</f>
        <v>0</v>
      </c>
      <c r="P28" s="37">
        <f>'Corrections (2)'!M62*P$19*$D28</f>
        <v>0</v>
      </c>
      <c r="Q28" s="37">
        <f>'Corrections (2)'!N62*Q$19*$D28</f>
        <v>0</v>
      </c>
      <c r="R28" s="37">
        <f>'Corrections (2)'!O62*R$19*$D28</f>
        <v>0</v>
      </c>
    </row>
    <row r="29" spans="1:20">
      <c r="A29" s="37"/>
      <c r="B29" s="37"/>
      <c r="C29" s="37"/>
      <c r="D29" s="59">
        <v>0</v>
      </c>
      <c r="E29" s="37">
        <f>'Corrections (2)'!B63*E$19*$D29</f>
        <v>0</v>
      </c>
      <c r="F29" s="37">
        <f>'Corrections (2)'!C63*F$19*$D29</f>
        <v>0</v>
      </c>
      <c r="G29" s="37">
        <f>'Corrections (2)'!D63*G$19*$D29</f>
        <v>0</v>
      </c>
      <c r="H29" s="37">
        <f>'Corrections (2)'!E63*H$19*$D29</f>
        <v>0</v>
      </c>
      <c r="I29" s="37">
        <f>'Corrections (2)'!F63*I$19*$D29</f>
        <v>0</v>
      </c>
      <c r="J29" s="37">
        <f>'Corrections (2)'!G63*J$19*$D29</f>
        <v>0</v>
      </c>
      <c r="K29" s="37">
        <f>'Corrections (2)'!H63*K$19*$D29</f>
        <v>0</v>
      </c>
      <c r="L29" s="37">
        <f>'Corrections (2)'!I63*L$19*$D29</f>
        <v>0</v>
      </c>
      <c r="M29" s="37">
        <f>'Corrections (2)'!J63*M$19*$D29</f>
        <v>0</v>
      </c>
      <c r="N29" s="37">
        <f>'Corrections (2)'!K63*N$19*$D29</f>
        <v>0</v>
      </c>
      <c r="O29" s="37">
        <f>'Corrections (2)'!L63*O$19*$D29</f>
        <v>0</v>
      </c>
      <c r="P29" s="37">
        <f>'Corrections (2)'!M63*P$19*$D29</f>
        <v>0</v>
      </c>
      <c r="Q29" s="37">
        <f>'Corrections (2)'!N63*Q$19*$D29</f>
        <v>0</v>
      </c>
      <c r="R29" s="37">
        <f>'Corrections (2)'!O63*R$19*$D29</f>
        <v>0</v>
      </c>
    </row>
    <row r="30" spans="1:20">
      <c r="A30" s="37"/>
      <c r="B30" s="37"/>
      <c r="C30" s="37"/>
      <c r="D30" s="59">
        <v>0</v>
      </c>
      <c r="E30" s="37">
        <f>'Corrections (2)'!B64*E$19*$D30</f>
        <v>0</v>
      </c>
      <c r="F30" s="37">
        <f>'Corrections (2)'!C64*F$19*$D30</f>
        <v>0</v>
      </c>
      <c r="G30" s="37">
        <f>'Corrections (2)'!D64*G$19*$D30</f>
        <v>0</v>
      </c>
      <c r="H30" s="37">
        <f>'Corrections (2)'!E64*H$19*$D30</f>
        <v>0</v>
      </c>
      <c r="I30" s="37">
        <f>'Corrections (2)'!F64*I$19*$D30</f>
        <v>0</v>
      </c>
      <c r="J30" s="37">
        <f>'Corrections (2)'!G64*J$19*$D30</f>
        <v>0</v>
      </c>
      <c r="K30" s="37">
        <f>'Corrections (2)'!H64*K$19*$D30</f>
        <v>0</v>
      </c>
      <c r="L30" s="37">
        <f>'Corrections (2)'!I64*L$19*$D30</f>
        <v>0</v>
      </c>
      <c r="M30" s="37">
        <f>'Corrections (2)'!J64*M$19*$D30</f>
        <v>0</v>
      </c>
      <c r="N30" s="37">
        <f>'Corrections (2)'!K64*N$19*$D30</f>
        <v>0</v>
      </c>
      <c r="O30" s="37">
        <f>'Corrections (2)'!L64*O$19*$D30</f>
        <v>0</v>
      </c>
      <c r="P30" s="37">
        <f>'Corrections (2)'!M64*P$19*$D30</f>
        <v>0</v>
      </c>
      <c r="Q30" s="37">
        <f>'Corrections (2)'!N64*Q$19*$D30</f>
        <v>0</v>
      </c>
      <c r="R30" s="37">
        <f>'Corrections (2)'!O64*R$19*$D30</f>
        <v>0</v>
      </c>
    </row>
    <row r="31" spans="1:20">
      <c r="A31" s="37"/>
      <c r="B31" s="37"/>
      <c r="C31" s="37"/>
      <c r="D31" s="59">
        <v>0</v>
      </c>
      <c r="E31" s="37">
        <f>'Corrections (2)'!B65*E$19*$D31</f>
        <v>0</v>
      </c>
      <c r="F31" s="37">
        <f>'Corrections (2)'!C65*F$19*$D31</f>
        <v>0</v>
      </c>
      <c r="G31" s="37">
        <f>'Corrections (2)'!D65*G$19*$D31</f>
        <v>0</v>
      </c>
      <c r="H31" s="37">
        <f>'Corrections (2)'!E65*H$19*$D31</f>
        <v>0</v>
      </c>
      <c r="I31" s="37">
        <f>'Corrections (2)'!F65*I$19*$D31</f>
        <v>0</v>
      </c>
      <c r="J31" s="37">
        <f>'Corrections (2)'!G65*J$19*$D31</f>
        <v>0</v>
      </c>
      <c r="K31" s="37">
        <f>'Corrections (2)'!H65*K$19*$D31</f>
        <v>0</v>
      </c>
      <c r="L31" s="37">
        <f>'Corrections (2)'!I65*L$19*$D31</f>
        <v>0</v>
      </c>
      <c r="M31" s="37">
        <f>'Corrections (2)'!J65*M$19*$D31</f>
        <v>0</v>
      </c>
      <c r="N31" s="37">
        <f>'Corrections (2)'!K65*N$19*$D31</f>
        <v>0</v>
      </c>
      <c r="O31" s="37">
        <f>'Corrections (2)'!L65*O$19*$D31</f>
        <v>0</v>
      </c>
      <c r="P31" s="37">
        <f>'Corrections (2)'!M65*P$19*$D31</f>
        <v>0</v>
      </c>
      <c r="Q31" s="37">
        <f>'Corrections (2)'!N65*Q$19*$D31</f>
        <v>0</v>
      </c>
      <c r="R31" s="37">
        <f>'Corrections (2)'!O65*R$19*$D31</f>
        <v>0</v>
      </c>
    </row>
    <row r="32" spans="1:20">
      <c r="A32" s="37"/>
      <c r="B32" s="37"/>
      <c r="C32" s="37"/>
      <c r="D32" s="59">
        <v>0</v>
      </c>
      <c r="E32" s="37">
        <f>'Corrections (2)'!B66*E$19*$D32</f>
        <v>0</v>
      </c>
      <c r="F32" s="37">
        <f>'Corrections (2)'!C66*F$19*$D32</f>
        <v>0</v>
      </c>
      <c r="G32" s="37">
        <f>'Corrections (2)'!D66*G$19*$D32</f>
        <v>0</v>
      </c>
      <c r="H32" s="37">
        <f>'Corrections (2)'!E66*H$19*$D32</f>
        <v>0</v>
      </c>
      <c r="I32" s="37">
        <f>'Corrections (2)'!F66*I$19*$D32</f>
        <v>0</v>
      </c>
      <c r="J32" s="37">
        <f>'Corrections (2)'!G66*J$19*$D32</f>
        <v>0</v>
      </c>
      <c r="K32" s="37">
        <f>'Corrections (2)'!H66*K$19*$D32</f>
        <v>0</v>
      </c>
      <c r="L32" s="37">
        <f>'Corrections (2)'!I66*L$19*$D32</f>
        <v>0</v>
      </c>
      <c r="M32" s="37">
        <f>'Corrections (2)'!J66*M$19*$D32</f>
        <v>0</v>
      </c>
      <c r="N32" s="37">
        <f>'Corrections (2)'!K66*N$19*$D32</f>
        <v>0</v>
      </c>
      <c r="O32" s="37">
        <f>'Corrections (2)'!L66*O$19*$D32</f>
        <v>0</v>
      </c>
      <c r="P32" s="37">
        <f>'Corrections (2)'!M66*P$19*$D32</f>
        <v>0</v>
      </c>
      <c r="Q32" s="37">
        <f>'Corrections (2)'!N66*Q$19*$D32</f>
        <v>0</v>
      </c>
      <c r="R32" s="37">
        <f>'Corrections (2)'!O66*R$19*$D32</f>
        <v>0</v>
      </c>
    </row>
    <row r="33" spans="1:18">
      <c r="A33" s="37"/>
      <c r="B33" s="37"/>
      <c r="C33" s="37"/>
      <c r="D33" s="59">
        <v>0</v>
      </c>
      <c r="E33" s="37">
        <f>'Corrections (2)'!B67*E$19*$D33</f>
        <v>0</v>
      </c>
      <c r="F33" s="37">
        <f>'Corrections (2)'!C67*F$19*$D33</f>
        <v>0</v>
      </c>
      <c r="G33" s="37">
        <f>'Corrections (2)'!D67*G$19*$D33</f>
        <v>0</v>
      </c>
      <c r="H33" s="37">
        <f>'Corrections (2)'!E67*H$19*$D33</f>
        <v>0</v>
      </c>
      <c r="I33" s="37">
        <f>'Corrections (2)'!F67*I$19*$D33</f>
        <v>0</v>
      </c>
      <c r="J33" s="37">
        <f>'Corrections (2)'!G67*J$19*$D33</f>
        <v>0</v>
      </c>
      <c r="K33" s="37">
        <f>'Corrections (2)'!H67*K$19*$D33</f>
        <v>0</v>
      </c>
      <c r="L33" s="37">
        <f>'Corrections (2)'!I67*L$19*$D33</f>
        <v>0</v>
      </c>
      <c r="M33" s="37">
        <f>'Corrections (2)'!J67*M$19*$D33</f>
        <v>0</v>
      </c>
      <c r="N33" s="37">
        <f>'Corrections (2)'!K67*N$19*$D33</f>
        <v>0</v>
      </c>
      <c r="O33" s="37">
        <f>'Corrections (2)'!L67*O$19*$D33</f>
        <v>0</v>
      </c>
      <c r="P33" s="37">
        <f>'Corrections (2)'!M67*P$19*$D33</f>
        <v>0</v>
      </c>
      <c r="Q33" s="37">
        <f>'Corrections (2)'!N67*Q$19*$D33</f>
        <v>0</v>
      </c>
      <c r="R33" s="37">
        <f>'Corrections (2)'!O67*R$19*$D33</f>
        <v>0</v>
      </c>
    </row>
    <row r="34" spans="1:18">
      <c r="A34" s="37"/>
      <c r="B34" s="37"/>
      <c r="C34" s="37"/>
      <c r="D34" s="59"/>
      <c r="E34" s="37"/>
      <c r="F34" s="37"/>
      <c r="G34" s="37"/>
      <c r="H34" s="37"/>
      <c r="I34" s="37"/>
      <c r="J34" s="37"/>
      <c r="K34" s="37"/>
      <c r="L34" s="37"/>
      <c r="M34" s="37"/>
      <c r="N34" s="37"/>
      <c r="O34" s="37"/>
      <c r="P34" s="37"/>
      <c r="Q34" s="37"/>
      <c r="R34" s="37"/>
    </row>
    <row r="35" spans="1:18">
      <c r="A35" s="37"/>
      <c r="B35" s="37"/>
      <c r="C35" s="37"/>
      <c r="D35" s="53" t="s">
        <v>52</v>
      </c>
      <c r="E35" s="61">
        <v>0.10681171641153818</v>
      </c>
    </row>
    <row r="36" spans="1:18">
      <c r="A36" s="37"/>
      <c r="B36" s="37"/>
      <c r="C36" s="37"/>
      <c r="D36" s="53" t="s">
        <v>53</v>
      </c>
      <c r="E36" s="61">
        <f>SUM(E20:R33)</f>
        <v>2.044978077425286E-2</v>
      </c>
    </row>
    <row r="37" spans="1:18">
      <c r="A37" s="37"/>
      <c r="B37" s="37"/>
      <c r="C37" s="37"/>
      <c r="D37" s="53" t="s">
        <v>54</v>
      </c>
      <c r="E37" s="61">
        <f>E36^0.5</f>
        <v>0.14300272995384689</v>
      </c>
      <c r="K37" s="56"/>
    </row>
    <row r="38" spans="1:18">
      <c r="A38" s="37"/>
      <c r="B38" s="37"/>
      <c r="C38" s="37"/>
      <c r="D38" s="37"/>
    </row>
    <row r="39" spans="1:18">
      <c r="A39" s="37"/>
      <c r="B39" s="37"/>
      <c r="C39" s="37"/>
      <c r="D39" s="37"/>
    </row>
    <row r="40" spans="1:18">
      <c r="A40" s="37"/>
      <c r="B40" s="37"/>
      <c r="C40" s="37"/>
      <c r="D40" s="37"/>
    </row>
    <row r="41" spans="1:18">
      <c r="A41" s="37"/>
      <c r="B41" s="37"/>
      <c r="C41" s="37"/>
      <c r="D41" s="37"/>
    </row>
    <row r="42" spans="1:18">
      <c r="A42" s="37"/>
      <c r="B42" s="37"/>
      <c r="C42" s="37"/>
      <c r="D42" s="37"/>
    </row>
    <row r="43" spans="1:18">
      <c r="A43" s="37"/>
      <c r="B43" s="37"/>
      <c r="C43" s="37"/>
      <c r="D43" s="37"/>
    </row>
    <row r="44" spans="1:18">
      <c r="A44" s="37"/>
      <c r="B44" s="37"/>
      <c r="C44" s="37"/>
      <c r="D44" s="37"/>
    </row>
    <row r="45" spans="1:18">
      <c r="A45" s="37"/>
      <c r="B45" s="37"/>
      <c r="C45" s="37"/>
      <c r="D45" s="37"/>
    </row>
    <row r="46" spans="1:18">
      <c r="A46" s="37"/>
      <c r="B46" s="37"/>
      <c r="C46" s="37"/>
      <c r="D46" s="37"/>
    </row>
    <row r="47" spans="1:18">
      <c r="A47" s="37"/>
      <c r="B47" s="37"/>
      <c r="C47" s="37"/>
      <c r="D47" s="37"/>
    </row>
    <row r="48" spans="1:18">
      <c r="A48" s="37"/>
      <c r="B48" s="37"/>
      <c r="C48" s="37"/>
      <c r="D48" s="37"/>
    </row>
    <row r="49" spans="1:4">
      <c r="A49" s="37"/>
      <c r="B49" s="37"/>
      <c r="C49" s="37"/>
      <c r="D49" s="37"/>
    </row>
    <row r="50" spans="1:4">
      <c r="A50" s="37"/>
      <c r="B50" s="37"/>
      <c r="C50" s="37"/>
      <c r="D50" s="37"/>
    </row>
    <row r="51" spans="1:4">
      <c r="A51" s="37"/>
      <c r="B51" s="37"/>
      <c r="C51" s="37"/>
      <c r="D51" s="37"/>
    </row>
    <row r="52" spans="1:4">
      <c r="A52" s="37"/>
      <c r="B52" s="37"/>
      <c r="C52" s="37"/>
      <c r="D52" s="37"/>
    </row>
    <row r="53" spans="1:4">
      <c r="A53" s="37"/>
      <c r="B53" s="37"/>
      <c r="C53" s="37"/>
      <c r="D53" s="37"/>
    </row>
    <row r="54" spans="1:4">
      <c r="A54" s="37"/>
      <c r="B54" s="37"/>
      <c r="C54" s="37"/>
      <c r="D54" s="37"/>
    </row>
    <row r="55" spans="1:4">
      <c r="A55" s="37"/>
      <c r="B55" s="37"/>
      <c r="C55" s="37"/>
      <c r="D55" s="37"/>
    </row>
    <row r="56" spans="1:4">
      <c r="A56" s="37"/>
      <c r="B56" s="37"/>
      <c r="C56" s="37"/>
      <c r="D56" s="37"/>
    </row>
    <row r="57" spans="1:4">
      <c r="A57" s="37"/>
      <c r="B57" s="37"/>
      <c r="C57" s="37"/>
      <c r="D57" s="37"/>
    </row>
    <row r="58" spans="1:4">
      <c r="A58" s="37"/>
      <c r="B58" s="37"/>
      <c r="C58" s="37"/>
      <c r="D58" s="37"/>
    </row>
    <row r="59" spans="1:4">
      <c r="A59" s="37"/>
      <c r="B59" s="37"/>
      <c r="C59" s="37"/>
      <c r="D59" s="37"/>
    </row>
    <row r="60" spans="1:4">
      <c r="A60" s="37"/>
      <c r="B60" s="37"/>
      <c r="C60" s="37"/>
      <c r="D60" s="37"/>
    </row>
    <row r="61" spans="1:4">
      <c r="A61" s="37"/>
      <c r="B61" s="37"/>
      <c r="C61" s="37"/>
      <c r="D61" s="37"/>
    </row>
    <row r="62" spans="1:4">
      <c r="A62" s="37"/>
      <c r="B62" s="37"/>
      <c r="C62" s="37"/>
      <c r="D62" s="37"/>
    </row>
    <row r="63" spans="1:4">
      <c r="A63" s="37"/>
      <c r="B63" s="37"/>
      <c r="C63" s="37"/>
      <c r="D63" s="37"/>
    </row>
    <row r="64" spans="1:4">
      <c r="A64" s="37"/>
      <c r="B64" s="37"/>
      <c r="C64" s="37"/>
      <c r="D64" s="37"/>
    </row>
    <row r="65" spans="1:4">
      <c r="A65" s="37"/>
      <c r="B65" s="37"/>
      <c r="C65" s="37"/>
      <c r="D65" s="37"/>
    </row>
    <row r="66" spans="1:4">
      <c r="A66" s="37"/>
      <c r="B66" s="37"/>
      <c r="C66" s="37"/>
      <c r="D66" s="37"/>
    </row>
    <row r="67" spans="1:4">
      <c r="A67" s="37"/>
      <c r="B67" s="37"/>
      <c r="C67" s="37"/>
      <c r="D67" s="37"/>
    </row>
    <row r="68" spans="1:4">
      <c r="A68" s="37"/>
      <c r="B68" s="37"/>
      <c r="C68" s="37"/>
      <c r="D68" s="37"/>
    </row>
    <row r="69" spans="1:4">
      <c r="A69" s="37"/>
      <c r="B69" s="37"/>
      <c r="C69" s="37"/>
      <c r="D69" s="37"/>
    </row>
    <row r="70" spans="1:4">
      <c r="A70" s="37"/>
      <c r="B70" s="37"/>
      <c r="C70" s="37"/>
      <c r="D70" s="37"/>
    </row>
    <row r="71" spans="1:4">
      <c r="A71" s="37"/>
      <c r="B71" s="37"/>
      <c r="C71" s="37"/>
      <c r="D71" s="37"/>
    </row>
    <row r="72" spans="1:4">
      <c r="A72" s="37"/>
      <c r="B72" s="37"/>
      <c r="C72" s="37"/>
      <c r="D72" s="37"/>
    </row>
    <row r="73" spans="1:4">
      <c r="A73" s="37"/>
      <c r="B73" s="37"/>
      <c r="C73" s="37"/>
      <c r="D73" s="37"/>
    </row>
    <row r="74" spans="1:4">
      <c r="A74" s="37"/>
      <c r="B74" s="37"/>
      <c r="C74" s="37"/>
      <c r="D74" s="37"/>
    </row>
    <row r="75" spans="1:4">
      <c r="A75" s="37"/>
      <c r="B75" s="37"/>
      <c r="C75" s="37"/>
      <c r="D75" s="37"/>
    </row>
    <row r="76" spans="1:4">
      <c r="A76" s="37"/>
      <c r="B76" s="37"/>
      <c r="C76" s="37"/>
      <c r="D76" s="37"/>
    </row>
    <row r="77" spans="1:4">
      <c r="A77" s="37"/>
      <c r="B77" s="37"/>
      <c r="C77" s="37"/>
      <c r="D77" s="37"/>
    </row>
    <row r="78" spans="1:4">
      <c r="A78" s="37"/>
      <c r="B78" s="37"/>
      <c r="C78" s="37"/>
      <c r="D78" s="37"/>
    </row>
    <row r="79" spans="1:4">
      <c r="A79" s="37"/>
      <c r="B79" s="37"/>
      <c r="C79" s="37"/>
      <c r="D79" s="37"/>
    </row>
    <row r="80" spans="1:4">
      <c r="A80" s="37"/>
      <c r="B80" s="37"/>
      <c r="C80" s="37"/>
      <c r="D80" s="37"/>
    </row>
    <row r="81" spans="1:4">
      <c r="A81" s="37"/>
      <c r="B81" s="37"/>
      <c r="C81" s="37"/>
      <c r="D81" s="37"/>
    </row>
    <row r="82" spans="1:4">
      <c r="A82" s="37"/>
      <c r="B82" s="37"/>
      <c r="C82" s="37"/>
      <c r="D82" s="37"/>
    </row>
    <row r="83" spans="1:4">
      <c r="A83" s="37"/>
      <c r="B83" s="37"/>
      <c r="C83" s="37"/>
      <c r="D83" s="37"/>
    </row>
    <row r="84" spans="1:4">
      <c r="A84" s="37"/>
      <c r="B84" s="37"/>
      <c r="C84" s="37"/>
      <c r="D84" s="37"/>
    </row>
    <row r="85" spans="1:4">
      <c r="A85" s="37"/>
      <c r="B85" s="37"/>
      <c r="C85" s="37"/>
      <c r="D85" s="37"/>
    </row>
    <row r="86" spans="1:4">
      <c r="A86" s="37"/>
      <c r="B86" s="37"/>
      <c r="C86" s="37"/>
      <c r="D86" s="37"/>
    </row>
    <row r="87" spans="1:4">
      <c r="A87" s="37"/>
      <c r="B87" s="37"/>
      <c r="C87" s="37"/>
      <c r="D87" s="37"/>
    </row>
    <row r="88" spans="1:4">
      <c r="A88" s="37"/>
      <c r="B88" s="37"/>
      <c r="C88" s="37"/>
      <c r="D88" s="37"/>
    </row>
    <row r="89" spans="1:4">
      <c r="A89" s="37"/>
      <c r="B89" s="37"/>
      <c r="C89" s="37"/>
      <c r="D89" s="37"/>
    </row>
    <row r="90" spans="1:4">
      <c r="A90" s="37"/>
      <c r="B90" s="37"/>
      <c r="C90" s="37"/>
      <c r="D90" s="37"/>
    </row>
    <row r="91" spans="1:4">
      <c r="A91" s="37"/>
      <c r="B91" s="37"/>
      <c r="C91" s="37"/>
      <c r="D91" s="37"/>
    </row>
    <row r="92" spans="1:4">
      <c r="A92" s="37"/>
      <c r="B92" s="37"/>
      <c r="C92" s="37"/>
      <c r="D92" s="37"/>
    </row>
    <row r="93" spans="1:4">
      <c r="A93" s="37"/>
      <c r="B93" s="37"/>
      <c r="C93" s="37"/>
      <c r="D93" s="37"/>
    </row>
    <row r="94" spans="1:4">
      <c r="A94" s="37"/>
      <c r="B94" s="37"/>
      <c r="C94" s="37"/>
      <c r="D94" s="37"/>
    </row>
    <row r="95" spans="1:4">
      <c r="A95" s="37"/>
      <c r="B95" s="37"/>
      <c r="C95" s="37"/>
      <c r="D95" s="37"/>
    </row>
    <row r="96" spans="1:4">
      <c r="A96" s="37"/>
      <c r="B96" s="37"/>
      <c r="C96" s="37"/>
      <c r="D96" s="37"/>
    </row>
    <row r="97" spans="1:4">
      <c r="A97" s="37"/>
      <c r="B97" s="37"/>
      <c r="C97" s="37"/>
      <c r="D97" s="37"/>
    </row>
    <row r="98" spans="1:4">
      <c r="A98" s="37"/>
      <c r="B98" s="37"/>
      <c r="C98" s="37"/>
      <c r="D98" s="37"/>
    </row>
    <row r="99" spans="1:4">
      <c r="A99" s="37"/>
      <c r="B99" s="37"/>
      <c r="C99" s="37"/>
      <c r="D99" s="37"/>
    </row>
    <row r="100" spans="1:4">
      <c r="A100" s="37"/>
      <c r="B100" s="37"/>
      <c r="C100" s="37"/>
      <c r="D100" s="37"/>
    </row>
    <row r="101" spans="1:4">
      <c r="A101" s="37"/>
      <c r="B101" s="37"/>
      <c r="C101" s="37"/>
      <c r="D101" s="37"/>
    </row>
    <row r="102" spans="1:4">
      <c r="A102" s="37"/>
      <c r="B102" s="37"/>
      <c r="C102" s="37"/>
      <c r="D102" s="37"/>
    </row>
    <row r="103" spans="1:4">
      <c r="A103" s="37"/>
      <c r="B103" s="37"/>
      <c r="C103" s="37"/>
      <c r="D103" s="37"/>
    </row>
    <row r="104" spans="1:4">
      <c r="A104" s="37"/>
      <c r="B104" s="37"/>
      <c r="C104" s="37"/>
      <c r="D104" s="37"/>
    </row>
    <row r="105" spans="1:4">
      <c r="A105" s="37"/>
      <c r="B105" s="37"/>
      <c r="C105" s="37"/>
      <c r="D105" s="37"/>
    </row>
    <row r="106" spans="1:4">
      <c r="A106" s="37"/>
      <c r="B106" s="37"/>
      <c r="C106" s="37"/>
      <c r="D106" s="37"/>
    </row>
    <row r="107" spans="1:4">
      <c r="A107" s="37"/>
      <c r="B107" s="37"/>
      <c r="C107" s="37"/>
      <c r="D107" s="37"/>
    </row>
    <row r="108" spans="1:4">
      <c r="A108" s="37"/>
      <c r="B108" s="37"/>
      <c r="C108" s="37"/>
      <c r="D108" s="37"/>
    </row>
    <row r="109" spans="1:4">
      <c r="A109" s="37"/>
      <c r="B109" s="37"/>
      <c r="C109" s="37"/>
      <c r="D109" s="37"/>
    </row>
    <row r="110" spans="1:4">
      <c r="A110" s="37"/>
      <c r="B110" s="37"/>
      <c r="C110" s="37"/>
      <c r="D110" s="37"/>
    </row>
    <row r="111" spans="1:4">
      <c r="A111" s="37"/>
      <c r="B111" s="37"/>
      <c r="C111" s="37"/>
      <c r="D111" s="37"/>
    </row>
    <row r="112" spans="1:4">
      <c r="A112" s="37"/>
      <c r="B112" s="37"/>
      <c r="C112" s="37"/>
      <c r="D112" s="37"/>
    </row>
    <row r="113" spans="1:4">
      <c r="A113" s="37"/>
      <c r="B113" s="37"/>
      <c r="C113" s="37"/>
      <c r="D113" s="37"/>
    </row>
    <row r="114" spans="1:4">
      <c r="A114" s="37"/>
      <c r="B114" s="37"/>
      <c r="C114" s="37"/>
      <c r="D114" s="37"/>
    </row>
    <row r="115" spans="1:4">
      <c r="A115" s="37"/>
      <c r="B115" s="37"/>
      <c r="C115" s="37"/>
      <c r="D115" s="37"/>
    </row>
    <row r="116" spans="1:4">
      <c r="A116" s="37"/>
      <c r="B116" s="37"/>
      <c r="C116" s="37"/>
      <c r="D116" s="37"/>
    </row>
    <row r="117" spans="1:4">
      <c r="A117" s="37"/>
      <c r="B117" s="37"/>
      <c r="C117" s="37"/>
      <c r="D117" s="37"/>
    </row>
    <row r="118" spans="1:4">
      <c r="A118" s="37"/>
      <c r="B118" s="37"/>
      <c r="C118" s="37"/>
      <c r="D118" s="37"/>
    </row>
    <row r="119" spans="1:4">
      <c r="A119" s="37"/>
      <c r="B119" s="37"/>
      <c r="C119" s="37"/>
      <c r="D119" s="37"/>
    </row>
    <row r="120" spans="1:4">
      <c r="A120" s="37"/>
      <c r="B120" s="37"/>
      <c r="C120" s="37"/>
      <c r="D120" s="37"/>
    </row>
    <row r="121" spans="1:4">
      <c r="A121" s="37"/>
      <c r="B121" s="37"/>
      <c r="C121" s="37"/>
      <c r="D121" s="37"/>
    </row>
    <row r="122" spans="1:4">
      <c r="A122" s="37"/>
      <c r="B122" s="37"/>
      <c r="C122" s="37"/>
      <c r="D122" s="37"/>
    </row>
    <row r="123" spans="1:4">
      <c r="A123" s="37"/>
      <c r="B123" s="37"/>
      <c r="C123" s="37"/>
      <c r="D123" s="37"/>
    </row>
    <row r="124" spans="1:4">
      <c r="A124" s="37"/>
      <c r="B124" s="37"/>
      <c r="C124" s="37"/>
      <c r="D124" s="37"/>
    </row>
    <row r="125" spans="1:4">
      <c r="A125" s="37"/>
      <c r="B125" s="37"/>
      <c r="C125" s="37"/>
      <c r="D125" s="37"/>
    </row>
    <row r="126" spans="1:4">
      <c r="A126" s="37"/>
      <c r="B126" s="37"/>
      <c r="C126" s="37"/>
      <c r="D126" s="37"/>
    </row>
    <row r="127" spans="1:4">
      <c r="A127" s="37"/>
      <c r="B127" s="37"/>
      <c r="C127" s="37"/>
      <c r="D127" s="37"/>
    </row>
    <row r="128" spans="1:4">
      <c r="A128" s="37"/>
      <c r="B128" s="37"/>
      <c r="C128" s="37"/>
      <c r="D128" s="37"/>
    </row>
    <row r="129" spans="1:4">
      <c r="A129" s="37"/>
      <c r="B129" s="37"/>
      <c r="C129" s="37"/>
      <c r="D129" s="37"/>
    </row>
    <row r="130" spans="1:4">
      <c r="A130" s="37"/>
      <c r="B130" s="37"/>
      <c r="C130" s="37"/>
      <c r="D130" s="37"/>
    </row>
    <row r="131" spans="1:4">
      <c r="A131" s="37"/>
      <c r="B131" s="37"/>
      <c r="C131" s="37"/>
      <c r="D131" s="37"/>
    </row>
    <row r="132" spans="1:4">
      <c r="A132" s="37"/>
      <c r="B132" s="37"/>
      <c r="C132" s="37"/>
      <c r="D132" s="37"/>
    </row>
    <row r="133" spans="1:4">
      <c r="A133" s="37"/>
      <c r="B133" s="37"/>
      <c r="C133" s="37"/>
      <c r="D133" s="37"/>
    </row>
    <row r="134" spans="1:4">
      <c r="A134" s="37"/>
      <c r="B134" s="37"/>
      <c r="C134" s="37"/>
      <c r="D134" s="37"/>
    </row>
    <row r="135" spans="1:4">
      <c r="A135" s="37"/>
      <c r="B135" s="37"/>
      <c r="C135" s="37"/>
      <c r="D135" s="37"/>
    </row>
    <row r="136" spans="1:4">
      <c r="A136" s="37"/>
      <c r="B136" s="37"/>
      <c r="C136" s="37"/>
      <c r="D136" s="37"/>
    </row>
    <row r="137" spans="1:4">
      <c r="A137" s="37"/>
      <c r="B137" s="37"/>
      <c r="C137" s="37"/>
      <c r="D137" s="37"/>
    </row>
    <row r="138" spans="1:4">
      <c r="A138" s="37"/>
      <c r="B138" s="37"/>
      <c r="C138" s="37"/>
      <c r="D138" s="37"/>
    </row>
    <row r="139" spans="1:4">
      <c r="A139" s="37"/>
      <c r="B139" s="37"/>
      <c r="C139" s="37"/>
      <c r="D139" s="37"/>
    </row>
    <row r="140" spans="1:4">
      <c r="A140" s="37"/>
      <c r="B140" s="37"/>
      <c r="C140" s="37"/>
      <c r="D140" s="37"/>
    </row>
    <row r="141" spans="1:4">
      <c r="A141" s="37"/>
      <c r="B141" s="37"/>
      <c r="C141" s="37"/>
      <c r="D141" s="37"/>
    </row>
    <row r="142" spans="1:4">
      <c r="A142" s="37"/>
      <c r="B142" s="37"/>
      <c r="C142" s="37"/>
      <c r="D142" s="37"/>
    </row>
    <row r="143" spans="1:4">
      <c r="A143" s="37"/>
      <c r="B143" s="37"/>
      <c r="C143" s="37"/>
      <c r="D143" s="37"/>
    </row>
    <row r="144" spans="1:4">
      <c r="A144" s="37"/>
      <c r="B144" s="37"/>
      <c r="C144" s="37"/>
      <c r="D144" s="37"/>
    </row>
    <row r="145" spans="1:4">
      <c r="A145" s="37"/>
      <c r="B145" s="37"/>
      <c r="C145" s="37"/>
      <c r="D145" s="37"/>
    </row>
    <row r="146" spans="1:4">
      <c r="A146" s="37"/>
      <c r="B146" s="37"/>
      <c r="C146" s="37"/>
      <c r="D146" s="37"/>
    </row>
    <row r="147" spans="1:4">
      <c r="A147" s="37"/>
      <c r="B147" s="37"/>
      <c r="C147" s="37"/>
      <c r="D147" s="37"/>
    </row>
    <row r="148" spans="1:4">
      <c r="A148" s="37"/>
      <c r="B148" s="37"/>
      <c r="C148" s="37"/>
      <c r="D148" s="37"/>
    </row>
    <row r="149" spans="1:4">
      <c r="A149" s="37"/>
      <c r="B149" s="37"/>
      <c r="C149" s="37"/>
      <c r="D149" s="37"/>
    </row>
    <row r="150" spans="1:4">
      <c r="A150" s="37"/>
      <c r="B150" s="37"/>
      <c r="C150" s="37"/>
      <c r="D150" s="37"/>
    </row>
    <row r="151" spans="1:4">
      <c r="A151" s="37"/>
      <c r="B151" s="37"/>
      <c r="C151" s="37"/>
      <c r="D151" s="37"/>
    </row>
    <row r="152" spans="1:4">
      <c r="A152" s="37"/>
      <c r="B152" s="37"/>
      <c r="C152" s="37"/>
      <c r="D152" s="37"/>
    </row>
    <row r="153" spans="1:4">
      <c r="A153" s="37"/>
      <c r="B153" s="37"/>
      <c r="C153" s="37"/>
      <c r="D153" s="37"/>
    </row>
    <row r="154" spans="1:4">
      <c r="A154" s="37"/>
      <c r="B154" s="37"/>
      <c r="C154" s="37"/>
      <c r="D154" s="37"/>
    </row>
    <row r="155" spans="1:4">
      <c r="A155" s="37"/>
      <c r="B155" s="37"/>
      <c r="C155" s="37"/>
      <c r="D155" s="37"/>
    </row>
    <row r="156" spans="1:4">
      <c r="A156" s="37"/>
      <c r="B156" s="37"/>
      <c r="C156" s="37"/>
      <c r="D156" s="37"/>
    </row>
    <row r="157" spans="1:4">
      <c r="A157" s="37"/>
      <c r="B157" s="37"/>
      <c r="C157" s="37"/>
      <c r="D157" s="37"/>
    </row>
    <row r="158" spans="1:4">
      <c r="A158" s="37"/>
      <c r="B158" s="37"/>
      <c r="C158" s="37"/>
      <c r="D158" s="37"/>
    </row>
    <row r="159" spans="1:4">
      <c r="A159" s="37"/>
      <c r="B159" s="37"/>
      <c r="C159" s="37"/>
      <c r="D159" s="37"/>
    </row>
    <row r="160" spans="1:4">
      <c r="A160" s="37"/>
      <c r="B160" s="37"/>
      <c r="C160" s="37"/>
      <c r="D160" s="37"/>
    </row>
    <row r="161" spans="1:4">
      <c r="A161" s="37"/>
      <c r="B161" s="37"/>
      <c r="C161" s="37"/>
      <c r="D161" s="37"/>
    </row>
    <row r="162" spans="1:4">
      <c r="A162" s="37"/>
      <c r="B162" s="37"/>
      <c r="C162" s="37"/>
      <c r="D162" s="37"/>
    </row>
    <row r="163" spans="1:4">
      <c r="A163" s="37"/>
      <c r="B163" s="37"/>
      <c r="C163" s="37"/>
      <c r="D163" s="37"/>
    </row>
    <row r="164" spans="1:4">
      <c r="A164" s="37"/>
      <c r="B164" s="37"/>
      <c r="C164" s="37"/>
      <c r="D164" s="37"/>
    </row>
    <row r="165" spans="1:4">
      <c r="A165" s="37"/>
      <c r="B165" s="37"/>
      <c r="C165" s="37"/>
      <c r="D165" s="37"/>
    </row>
    <row r="166" spans="1:4">
      <c r="A166" s="37"/>
      <c r="B166" s="37"/>
      <c r="C166" s="37"/>
      <c r="D166" s="37"/>
    </row>
    <row r="167" spans="1:4">
      <c r="A167" s="37"/>
      <c r="B167" s="37"/>
      <c r="C167" s="37"/>
      <c r="D167" s="37"/>
    </row>
    <row r="168" spans="1:4">
      <c r="A168" s="37"/>
      <c r="B168" s="37"/>
      <c r="C168" s="37"/>
      <c r="D168" s="37"/>
    </row>
    <row r="169" spans="1:4">
      <c r="A169" s="37"/>
      <c r="B169" s="37"/>
      <c r="C169" s="37"/>
      <c r="D169" s="37"/>
    </row>
    <row r="170" spans="1:4">
      <c r="A170" s="37"/>
      <c r="B170" s="37"/>
      <c r="C170" s="37"/>
      <c r="D170" s="37"/>
    </row>
    <row r="171" spans="1:4">
      <c r="A171" s="37"/>
      <c r="B171" s="37"/>
      <c r="C171" s="37"/>
      <c r="D171" s="37"/>
    </row>
    <row r="172" spans="1:4">
      <c r="A172" s="37"/>
      <c r="B172" s="37"/>
      <c r="C172" s="37"/>
      <c r="D172" s="37"/>
    </row>
    <row r="173" spans="1:4">
      <c r="A173" s="37"/>
      <c r="B173" s="37"/>
      <c r="C173" s="37"/>
      <c r="D173" s="37"/>
    </row>
    <row r="174" spans="1:4">
      <c r="A174" s="37"/>
      <c r="B174" s="37"/>
      <c r="C174" s="37"/>
      <c r="D174" s="37"/>
    </row>
    <row r="175" spans="1:4">
      <c r="A175" s="37"/>
      <c r="B175" s="37"/>
      <c r="C175" s="37"/>
      <c r="D175" s="37"/>
    </row>
    <row r="176" spans="1:4">
      <c r="A176" s="37"/>
      <c r="B176" s="37"/>
      <c r="C176" s="37"/>
      <c r="D176" s="37"/>
    </row>
    <row r="177" spans="1:4">
      <c r="A177" s="37"/>
      <c r="B177" s="37"/>
      <c r="C177" s="37"/>
      <c r="D177" s="37"/>
    </row>
    <row r="178" spans="1:4">
      <c r="A178" s="37"/>
      <c r="B178" s="37"/>
      <c r="C178" s="37"/>
      <c r="D178" s="37"/>
    </row>
    <row r="179" spans="1:4">
      <c r="A179" s="37"/>
      <c r="B179" s="37"/>
      <c r="C179" s="37"/>
      <c r="D179" s="37"/>
    </row>
    <row r="180" spans="1:4">
      <c r="A180" s="37"/>
      <c r="B180" s="37"/>
      <c r="C180" s="37"/>
      <c r="D180" s="37"/>
    </row>
    <row r="181" spans="1:4">
      <c r="A181" s="37"/>
      <c r="B181" s="37"/>
      <c r="C181" s="37"/>
      <c r="D181" s="37"/>
    </row>
    <row r="182" spans="1:4">
      <c r="A182" s="37"/>
      <c r="B182" s="37"/>
      <c r="C182" s="37"/>
      <c r="D182" s="37"/>
    </row>
    <row r="183" spans="1:4">
      <c r="A183" s="37"/>
      <c r="B183" s="37"/>
      <c r="C183" s="37"/>
      <c r="D183" s="37"/>
    </row>
    <row r="184" spans="1:4">
      <c r="A184" s="37"/>
      <c r="B184" s="37"/>
      <c r="C184" s="37"/>
      <c r="D184" s="37"/>
    </row>
    <row r="185" spans="1:4">
      <c r="A185" s="37"/>
      <c r="B185" s="37"/>
      <c r="C185" s="37"/>
      <c r="D185" s="37"/>
    </row>
    <row r="186" spans="1:4">
      <c r="A186" s="37"/>
      <c r="B186" s="37"/>
      <c r="C186" s="37"/>
      <c r="D186" s="37"/>
    </row>
    <row r="187" spans="1:4">
      <c r="A187" s="37"/>
      <c r="B187" s="37"/>
      <c r="C187" s="37"/>
      <c r="D187" s="37"/>
    </row>
    <row r="188" spans="1:4">
      <c r="A188" s="37"/>
      <c r="B188" s="37"/>
      <c r="C188" s="37"/>
      <c r="D188" s="37"/>
    </row>
    <row r="189" spans="1:4">
      <c r="A189" s="37"/>
      <c r="B189" s="37"/>
      <c r="C189" s="37"/>
      <c r="D189" s="37"/>
    </row>
    <row r="190" spans="1:4">
      <c r="A190" s="37"/>
      <c r="B190" s="37"/>
      <c r="C190" s="37"/>
      <c r="D190" s="37"/>
    </row>
    <row r="191" spans="1:4">
      <c r="A191" s="37"/>
      <c r="B191" s="37"/>
      <c r="C191" s="37"/>
      <c r="D191" s="37"/>
    </row>
    <row r="192" spans="1:4">
      <c r="A192" s="37"/>
      <c r="B192" s="37"/>
      <c r="C192" s="37"/>
      <c r="D192" s="37"/>
    </row>
    <row r="193" spans="1:4">
      <c r="A193" s="37"/>
      <c r="B193" s="37"/>
      <c r="C193" s="37"/>
      <c r="D193" s="37"/>
    </row>
    <row r="194" spans="1:4">
      <c r="A194" s="37"/>
      <c r="B194" s="37"/>
      <c r="C194" s="37"/>
      <c r="D194" s="37"/>
    </row>
    <row r="195" spans="1:4">
      <c r="A195" s="37"/>
      <c r="B195" s="37"/>
      <c r="C195" s="37"/>
      <c r="D195" s="37"/>
    </row>
    <row r="196" spans="1:4">
      <c r="A196" s="37"/>
      <c r="B196" s="37"/>
      <c r="C196" s="37"/>
      <c r="D196" s="37"/>
    </row>
    <row r="197" spans="1:4">
      <c r="A197" s="37"/>
      <c r="B197" s="37"/>
      <c r="C197" s="37"/>
      <c r="D197" s="37"/>
    </row>
    <row r="198" spans="1:4">
      <c r="A198" s="37"/>
      <c r="B198" s="37"/>
      <c r="C198" s="37"/>
      <c r="D198" s="37"/>
    </row>
    <row r="199" spans="1:4">
      <c r="A199" s="37"/>
      <c r="B199" s="37"/>
      <c r="C199" s="37"/>
      <c r="D199" s="37"/>
    </row>
    <row r="200" spans="1:4">
      <c r="A200" s="37"/>
      <c r="B200" s="37"/>
      <c r="C200" s="37"/>
      <c r="D200" s="37"/>
    </row>
    <row r="201" spans="1:4">
      <c r="A201" s="37"/>
      <c r="B201" s="37"/>
      <c r="C201" s="37"/>
      <c r="D201" s="37"/>
    </row>
    <row r="202" spans="1:4">
      <c r="A202" s="37"/>
      <c r="B202" s="37"/>
      <c r="C202" s="37"/>
      <c r="D202" s="37"/>
    </row>
    <row r="203" spans="1:4">
      <c r="A203" s="37"/>
      <c r="B203" s="37"/>
      <c r="C203" s="37"/>
      <c r="D203" s="37"/>
    </row>
    <row r="204" spans="1:4">
      <c r="A204" s="37"/>
      <c r="B204" s="37"/>
      <c r="C204" s="37"/>
      <c r="D204" s="37"/>
    </row>
    <row r="205" spans="1:4">
      <c r="A205" s="37"/>
      <c r="B205" s="37"/>
      <c r="C205" s="37"/>
      <c r="D205" s="37"/>
    </row>
    <row r="206" spans="1:4">
      <c r="A206" s="37"/>
      <c r="B206" s="37"/>
      <c r="C206" s="37"/>
      <c r="D206" s="37"/>
    </row>
    <row r="207" spans="1:4">
      <c r="A207" s="37"/>
      <c r="B207" s="37"/>
      <c r="C207" s="37"/>
      <c r="D207" s="37"/>
    </row>
    <row r="208" spans="1:4">
      <c r="A208" s="37"/>
      <c r="B208" s="37"/>
      <c r="C208" s="37"/>
      <c r="D208" s="37"/>
    </row>
    <row r="209" spans="1:4">
      <c r="A209" s="37"/>
      <c r="B209" s="37"/>
      <c r="C209" s="37"/>
      <c r="D209" s="37"/>
    </row>
    <row r="210" spans="1:4">
      <c r="A210" s="37"/>
      <c r="B210" s="37"/>
      <c r="C210" s="37"/>
      <c r="D210" s="37"/>
    </row>
    <row r="211" spans="1:4">
      <c r="A211" s="37"/>
      <c r="B211" s="37"/>
      <c r="C211" s="37"/>
      <c r="D211" s="37"/>
    </row>
    <row r="212" spans="1:4">
      <c r="A212" s="37"/>
      <c r="B212" s="37"/>
      <c r="C212" s="37"/>
      <c r="D212" s="37"/>
    </row>
    <row r="213" spans="1:4">
      <c r="A213" s="37"/>
      <c r="B213" s="37"/>
      <c r="C213" s="37"/>
      <c r="D213" s="37"/>
    </row>
    <row r="214" spans="1:4">
      <c r="A214" s="37"/>
      <c r="B214" s="37"/>
      <c r="C214" s="37"/>
      <c r="D214" s="37"/>
    </row>
    <row r="215" spans="1:4">
      <c r="A215" s="37"/>
      <c r="B215" s="37"/>
      <c r="C215" s="37"/>
      <c r="D215" s="37"/>
    </row>
    <row r="216" spans="1:4">
      <c r="A216" s="37"/>
      <c r="B216" s="37"/>
      <c r="C216" s="37"/>
      <c r="D216" s="37"/>
    </row>
    <row r="217" spans="1:4">
      <c r="A217" s="37"/>
      <c r="B217" s="37"/>
      <c r="C217" s="37"/>
      <c r="D217" s="37"/>
    </row>
    <row r="218" spans="1:4">
      <c r="A218" s="37"/>
      <c r="B218" s="37"/>
      <c r="C218" s="37"/>
      <c r="D218" s="37"/>
    </row>
    <row r="219" spans="1:4">
      <c r="A219" s="37"/>
      <c r="B219" s="37"/>
      <c r="C219" s="37"/>
      <c r="D219" s="37"/>
    </row>
    <row r="220" spans="1:4">
      <c r="A220" s="37"/>
      <c r="B220" s="37"/>
      <c r="C220" s="37"/>
      <c r="D220" s="37"/>
    </row>
    <row r="221" spans="1:4">
      <c r="A221" s="37"/>
      <c r="B221" s="37"/>
      <c r="C221" s="37"/>
      <c r="D221" s="37"/>
    </row>
    <row r="222" spans="1:4">
      <c r="A222" s="37"/>
      <c r="B222" s="37"/>
      <c r="C222" s="37"/>
      <c r="D222" s="37"/>
    </row>
    <row r="223" spans="1:4">
      <c r="A223" s="37"/>
      <c r="B223" s="37"/>
      <c r="C223" s="37"/>
      <c r="D223" s="37"/>
    </row>
    <row r="224" spans="1:4">
      <c r="A224" s="37"/>
      <c r="B224" s="37"/>
      <c r="C224" s="37"/>
      <c r="D224" s="37"/>
    </row>
    <row r="225" spans="1:4">
      <c r="A225" s="37"/>
      <c r="B225" s="37"/>
      <c r="C225" s="37"/>
      <c r="D225" s="37"/>
    </row>
    <row r="226" spans="1:4">
      <c r="A226" s="37"/>
      <c r="B226" s="37"/>
      <c r="C226" s="37"/>
      <c r="D226" s="37"/>
    </row>
    <row r="227" spans="1:4">
      <c r="A227" s="37"/>
      <c r="B227" s="37"/>
      <c r="C227" s="37"/>
      <c r="D227" s="37"/>
    </row>
    <row r="228" spans="1:4">
      <c r="A228" s="37"/>
      <c r="B228" s="37"/>
      <c r="C228" s="37"/>
      <c r="D228" s="37"/>
    </row>
    <row r="229" spans="1:4">
      <c r="A229" s="37"/>
      <c r="B229" s="37"/>
      <c r="C229" s="37"/>
      <c r="D229" s="37"/>
    </row>
    <row r="230" spans="1:4">
      <c r="A230" s="37"/>
      <c r="B230" s="37"/>
      <c r="C230" s="37"/>
      <c r="D230" s="37"/>
    </row>
    <row r="231" spans="1:4">
      <c r="A231" s="37"/>
      <c r="B231" s="37"/>
      <c r="C231" s="37"/>
      <c r="D231" s="37"/>
    </row>
    <row r="232" spans="1:4">
      <c r="A232" s="37"/>
      <c r="B232" s="37"/>
      <c r="C232" s="37"/>
      <c r="D232" s="37"/>
    </row>
    <row r="233" spans="1:4">
      <c r="A233" s="37"/>
      <c r="B233" s="37"/>
      <c r="C233" s="37"/>
      <c r="D233" s="37"/>
    </row>
    <row r="234" spans="1:4">
      <c r="A234" s="37"/>
      <c r="B234" s="37"/>
      <c r="C234" s="37"/>
      <c r="D234" s="37"/>
    </row>
  </sheetData>
  <phoneticPr fontId="5" type="noConversion"/>
  <conditionalFormatting sqref="E15:T15 E1:T1">
    <cfRule type="expression" dxfId="3" priority="1" stopIfTrue="1">
      <formula>ISBLANK(#REF!)</formula>
    </cfRule>
  </conditionalFormatting>
  <conditionalFormatting sqref="E7:R7">
    <cfRule type="cellIs" dxfId="2" priority="2" stopIfTrue="1" operator="equal">
      <formula>0</formula>
    </cfRule>
  </conditionalFormatting>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T230"/>
  <sheetViews>
    <sheetView workbookViewId="0"/>
  </sheetViews>
  <sheetFormatPr defaultColWidth="8" defaultRowHeight="11.25"/>
  <cols>
    <col min="1" max="1" width="3" style="13" customWidth="1"/>
    <col min="2" max="2" width="5.42578125" style="13" customWidth="1"/>
    <col min="3" max="3" width="8.42578125" style="13" customWidth="1"/>
    <col min="4" max="4" width="6.85546875" style="13" customWidth="1"/>
    <col min="5" max="11" width="8" style="18" customWidth="1"/>
    <col min="12" max="12" width="7.85546875" style="18" customWidth="1"/>
    <col min="13" max="18" width="8" style="18" customWidth="1"/>
    <col min="19" max="19" width="6" style="13" bestFit="1" customWidth="1"/>
    <col min="20" max="20" width="6.85546875" style="13" bestFit="1" customWidth="1"/>
    <col min="21" max="16384" width="8" style="13"/>
  </cols>
  <sheetData>
    <row r="1" spans="1:20" ht="27" customHeight="1">
      <c r="A1" s="42" t="s">
        <v>55</v>
      </c>
      <c r="B1" s="11"/>
      <c r="C1" s="11"/>
      <c r="D1" s="11"/>
      <c r="E1" s="12"/>
      <c r="F1" s="12"/>
      <c r="G1" s="12"/>
      <c r="H1" s="12"/>
      <c r="I1" s="12"/>
      <c r="J1" s="12"/>
      <c r="K1" s="12"/>
      <c r="L1" s="12"/>
      <c r="M1" s="12"/>
      <c r="N1" s="12"/>
      <c r="O1" s="12"/>
      <c r="P1" s="12"/>
      <c r="Q1" s="12"/>
      <c r="R1" s="12"/>
      <c r="S1" s="12"/>
      <c r="T1" s="12"/>
    </row>
    <row r="2" spans="1:20">
      <c r="A2" s="14"/>
      <c r="B2" s="14"/>
      <c r="C2" s="14"/>
      <c r="D2" s="14"/>
      <c r="E2" s="15"/>
      <c r="F2" s="15"/>
      <c r="G2" s="15"/>
      <c r="H2" s="15"/>
      <c r="I2" s="15"/>
      <c r="J2" s="15"/>
      <c r="K2" s="15"/>
      <c r="L2" s="15"/>
      <c r="M2" s="15"/>
      <c r="N2" s="15"/>
      <c r="O2" s="15"/>
      <c r="P2" s="15"/>
      <c r="Q2" s="15"/>
      <c r="R2" s="15"/>
    </row>
    <row r="3" spans="1:20">
      <c r="A3" s="14" t="s">
        <v>56</v>
      </c>
      <c r="B3" s="14"/>
      <c r="C3" s="14"/>
      <c r="D3" s="14"/>
      <c r="E3" s="15"/>
      <c r="F3" s="15"/>
      <c r="G3" s="15"/>
      <c r="H3" s="15"/>
      <c r="I3" s="15"/>
      <c r="J3" s="15"/>
      <c r="K3" s="15"/>
      <c r="L3" s="15"/>
      <c r="M3" s="15"/>
      <c r="N3" s="15"/>
      <c r="O3" s="15"/>
      <c r="P3" s="15"/>
      <c r="Q3" s="15"/>
      <c r="R3" s="15"/>
    </row>
    <row r="4" spans="1:20">
      <c r="A4" s="14"/>
      <c r="B4" s="43" t="s">
        <v>44</v>
      </c>
      <c r="C4" s="62">
        <f>0.03</f>
        <v>0.03</v>
      </c>
      <c r="D4" s="33">
        <v>0</v>
      </c>
      <c r="E4" s="15"/>
      <c r="F4" s="15"/>
      <c r="G4" s="15"/>
      <c r="H4" s="15"/>
      <c r="I4" s="15"/>
      <c r="J4" s="15"/>
      <c r="K4" s="15"/>
      <c r="L4" s="15"/>
      <c r="M4" s="15"/>
      <c r="N4" s="15"/>
      <c r="O4" s="15"/>
      <c r="P4" s="15"/>
      <c r="Q4" s="15"/>
      <c r="R4" s="15"/>
    </row>
    <row r="5" spans="1:20">
      <c r="A5" s="14"/>
      <c r="B5" s="14" t="s">
        <v>57</v>
      </c>
      <c r="C5" s="62">
        <v>7.0000000000000007E-2</v>
      </c>
      <c r="D5" s="13" t="s">
        <v>58</v>
      </c>
      <c r="E5" s="63">
        <f>(C5-C4)/(B8-C4)</f>
        <v>0.82751346233079581</v>
      </c>
      <c r="F5" s="64" t="s">
        <v>59</v>
      </c>
      <c r="G5" s="15"/>
      <c r="H5" s="65">
        <f>1-E5</f>
        <v>0.17248653766920419</v>
      </c>
      <c r="I5" s="64" t="s">
        <v>60</v>
      </c>
      <c r="J5" s="15"/>
      <c r="K5" s="15"/>
      <c r="L5" s="66">
        <f>(C5-C4)/(B8-C4)*C8</f>
        <v>6.2233024865832855E-2</v>
      </c>
      <c r="M5" s="15"/>
      <c r="N5" s="15"/>
      <c r="O5" s="15"/>
      <c r="P5" s="15"/>
      <c r="Q5" s="15"/>
      <c r="R5" s="15"/>
    </row>
    <row r="6" spans="1:20">
      <c r="A6" s="14"/>
      <c r="D6" s="14"/>
      <c r="E6" s="15"/>
      <c r="F6" s="15"/>
      <c r="G6" s="15"/>
      <c r="H6" s="15"/>
      <c r="I6" s="15"/>
      <c r="J6" s="15"/>
      <c r="K6" s="15"/>
      <c r="L6" s="15"/>
      <c r="M6" s="15"/>
      <c r="N6" s="15"/>
      <c r="O6" s="15"/>
      <c r="P6" s="15"/>
      <c r="Q6" s="15"/>
      <c r="R6" s="15"/>
    </row>
    <row r="7" spans="1:20" ht="22.5" customHeight="1">
      <c r="A7" s="28"/>
      <c r="B7" s="46" t="s">
        <v>61</v>
      </c>
      <c r="C7" s="46" t="s">
        <v>41</v>
      </c>
      <c r="D7" s="46" t="s">
        <v>45</v>
      </c>
      <c r="E7" s="21" t="str">
        <f>'DATA &amp; STATS (2)'!B27</f>
        <v>SP500</v>
      </c>
      <c r="F7" s="21" t="str">
        <f>'DATA &amp; STATS (2)'!C27</f>
        <v>SmallStks</v>
      </c>
      <c r="G7" s="21" t="str">
        <f>'DATA &amp; STATS (2)'!D27</f>
        <v>Bonds</v>
      </c>
      <c r="H7" s="21" t="str">
        <f>'DATA &amp; STATS (2)'!E27</f>
        <v>REITs</v>
      </c>
      <c r="I7" s="21" t="str">
        <f>'DATA &amp; STATS (2)'!F27</f>
        <v>Priv Real  Est</v>
      </c>
      <c r="J7" s="21">
        <f>'DATA &amp; STATS (2)'!G27</f>
        <v>6</v>
      </c>
      <c r="K7" s="21">
        <f>'DATA &amp; STATS (2)'!H27</f>
        <v>7</v>
      </c>
      <c r="L7" s="21">
        <f>'DATA &amp; STATS (2)'!I27</f>
        <v>8</v>
      </c>
      <c r="M7" s="21">
        <f>'DATA &amp; STATS (2)'!J27</f>
        <v>9</v>
      </c>
      <c r="N7" s="21">
        <f>'DATA &amp; STATS (2)'!K27</f>
        <v>10</v>
      </c>
      <c r="O7" s="21">
        <f>'DATA &amp; STATS (2)'!L27</f>
        <v>11</v>
      </c>
      <c r="P7" s="21">
        <f>'DATA &amp; STATS (2)'!M27</f>
        <v>12</v>
      </c>
      <c r="Q7" s="21">
        <f>'DATA &amp; STATS (2)'!N27</f>
        <v>13</v>
      </c>
      <c r="R7" s="21">
        <f>'DATA &amp; STATS (2)'!O27</f>
        <v>14</v>
      </c>
    </row>
    <row r="8" spans="1:20">
      <c r="A8" s="37"/>
      <c r="B8" s="67">
        <f>SUMPRODUCT(E8:R8,$E$13:$R$13)</f>
        <v>7.8337582191515015E-2</v>
      </c>
      <c r="C8" s="48">
        <f>E33</f>
        <v>7.520484886196982E-2</v>
      </c>
      <c r="D8" s="49">
        <f>(B8-$C$4)/C8</f>
        <v>0.64274555328517846</v>
      </c>
      <c r="E8" s="29">
        <v>0.10485336168128138</v>
      </c>
      <c r="F8" s="29">
        <v>0.15116099715830095</v>
      </c>
      <c r="G8" s="29">
        <v>0.41685031248561583</v>
      </c>
      <c r="H8" s="29">
        <v>6.0081539102816564E-2</v>
      </c>
      <c r="I8" s="29">
        <v>0.26705377876351111</v>
      </c>
      <c r="J8" s="29">
        <v>0</v>
      </c>
      <c r="K8" s="29">
        <v>0</v>
      </c>
      <c r="L8" s="29">
        <v>1.8014122693532642E-9</v>
      </c>
      <c r="M8" s="29">
        <v>1.8014122693532642E-9</v>
      </c>
      <c r="N8" s="29">
        <v>1.8014122693532642E-9</v>
      </c>
      <c r="O8" s="29">
        <v>1.8014122693532642E-9</v>
      </c>
      <c r="P8" s="29">
        <v>1.8014122693532642E-9</v>
      </c>
      <c r="Q8" s="29">
        <v>1.8014122693532642E-9</v>
      </c>
      <c r="R8" s="29">
        <v>0</v>
      </c>
      <c r="S8" s="50">
        <f>SUM(E8:I8)</f>
        <v>0.99999998919152588</v>
      </c>
    </row>
    <row r="9" spans="1:20">
      <c r="A9" s="37"/>
      <c r="D9" s="13" t="s">
        <v>62</v>
      </c>
      <c r="E9" s="68">
        <f>(E13-$C4)/'Corrections (2)'!B34</f>
        <v>0.46666666666666673</v>
      </c>
      <c r="F9" s="68">
        <f>(F13-$C4)/'Corrections (2)'!C34</f>
        <v>0.44999999999999996</v>
      </c>
      <c r="G9" s="68">
        <f>(G13-$C4)/'Corrections (2)'!D34</f>
        <v>0.375</v>
      </c>
      <c r="H9" s="68">
        <f>(H13-$C4)/'Corrections (2)'!E34</f>
        <v>0.46666666666666673</v>
      </c>
      <c r="I9" s="68">
        <f>(I13-$C4)/'Corrections (2)'!F34</f>
        <v>0.40000000000000008</v>
      </c>
      <c r="J9" s="13"/>
      <c r="K9" s="13"/>
      <c r="L9" s="13"/>
      <c r="M9" s="13"/>
      <c r="N9" s="13"/>
      <c r="O9" s="13"/>
      <c r="P9" s="13"/>
      <c r="Q9" s="13"/>
      <c r="R9" s="13"/>
    </row>
    <row r="10" spans="1:20" s="74" customFormat="1">
      <c r="A10" s="70"/>
      <c r="B10" s="70"/>
      <c r="C10" s="70"/>
      <c r="D10" s="71" t="s">
        <v>63</v>
      </c>
      <c r="E10" s="72">
        <f>$E5*E8</f>
        <v>8.6767568361900346E-2</v>
      </c>
      <c r="F10" s="72">
        <f>$E5*F8</f>
        <v>0.1250877601278412</v>
      </c>
      <c r="G10" s="72">
        <f>$E5*G8</f>
        <v>0.34494924535864613</v>
      </c>
      <c r="H10" s="72">
        <f>$E5*H8</f>
        <v>4.9718282445134827E-2</v>
      </c>
      <c r="I10" s="72">
        <f>$E5*I8</f>
        <v>0.22099059709311542</v>
      </c>
      <c r="J10" s="73"/>
      <c r="K10" s="73"/>
      <c r="L10" s="73"/>
      <c r="M10" s="73"/>
      <c r="N10" s="73"/>
      <c r="O10" s="73"/>
      <c r="P10" s="73"/>
      <c r="Q10" s="73"/>
      <c r="R10" s="73"/>
    </row>
    <row r="11" spans="1:20" ht="15.75">
      <c r="A11" s="11" t="s">
        <v>46</v>
      </c>
      <c r="B11" s="11"/>
      <c r="C11" s="11"/>
      <c r="D11" s="11"/>
      <c r="E11" s="12"/>
      <c r="F11" s="12"/>
      <c r="G11" s="12"/>
      <c r="H11" s="12"/>
      <c r="I11" s="12"/>
      <c r="J11" s="12"/>
      <c r="K11" s="12"/>
      <c r="L11" s="12"/>
      <c r="M11" s="12"/>
      <c r="N11" s="12"/>
      <c r="O11" s="12"/>
      <c r="P11" s="12"/>
      <c r="Q11" s="12"/>
      <c r="R11" s="12"/>
      <c r="S11" s="12"/>
      <c r="T11" s="12"/>
    </row>
    <row r="12" spans="1:20">
      <c r="A12" s="37"/>
      <c r="B12" s="37"/>
      <c r="C12" s="37"/>
      <c r="D12" s="37"/>
    </row>
    <row r="13" spans="1:20">
      <c r="A13" s="37"/>
      <c r="B13" s="37"/>
      <c r="C13" s="37"/>
      <c r="D13" s="53" t="s">
        <v>47</v>
      </c>
      <c r="E13" s="54">
        <f>'Corrections (2)'!B31</f>
        <v>0.1</v>
      </c>
      <c r="F13" s="54">
        <f>'Corrections (2)'!C31</f>
        <v>0.12</v>
      </c>
      <c r="G13" s="54">
        <f>'Corrections (2)'!D31</f>
        <v>0.06</v>
      </c>
      <c r="H13" s="54">
        <f>'Corrections (2)'!E31</f>
        <v>0.1</v>
      </c>
      <c r="I13" s="54">
        <f>'Corrections (2)'!F31</f>
        <v>7.0000000000000007E-2</v>
      </c>
      <c r="J13" s="54">
        <f>'Corrections (2)'!G31</f>
        <v>-1</v>
      </c>
      <c r="K13" s="54">
        <f>'Corrections (2)'!H31</f>
        <v>-1</v>
      </c>
      <c r="L13" s="54">
        <f>'Corrections (2)'!I31</f>
        <v>-1</v>
      </c>
      <c r="M13" s="54">
        <f>'Corrections (2)'!J31</f>
        <v>-1</v>
      </c>
      <c r="N13" s="54">
        <f>'Corrections (2)'!K31</f>
        <v>-1</v>
      </c>
      <c r="O13" s="54">
        <f>'Corrections (2)'!L31</f>
        <v>-1</v>
      </c>
      <c r="P13" s="54">
        <f>'Corrections (2)'!M31</f>
        <v>-1</v>
      </c>
      <c r="Q13" s="54">
        <f>'Corrections (2)'!N31</f>
        <v>-1</v>
      </c>
      <c r="R13" s="54">
        <f>'Corrections (2)'!O31</f>
        <v>-1</v>
      </c>
    </row>
    <row r="14" spans="1:20" ht="22.5">
      <c r="B14" s="37"/>
      <c r="C14" s="39" t="s">
        <v>48</v>
      </c>
      <c r="E14" s="37"/>
      <c r="F14" s="37"/>
      <c r="G14" s="37"/>
      <c r="H14" s="37"/>
      <c r="I14" s="37"/>
      <c r="J14" s="37"/>
      <c r="K14" s="37"/>
      <c r="L14" s="37"/>
      <c r="M14" s="37"/>
      <c r="N14" s="37"/>
      <c r="O14" s="37"/>
      <c r="P14" s="37"/>
      <c r="Q14" s="37"/>
      <c r="R14" s="37"/>
      <c r="S14" s="55" t="s">
        <v>49</v>
      </c>
      <c r="T14" s="55" t="s">
        <v>50</v>
      </c>
    </row>
    <row r="15" spans="1:20">
      <c r="A15" s="37"/>
      <c r="B15" s="37"/>
      <c r="C15" s="37"/>
      <c r="D15" s="53" t="s">
        <v>51</v>
      </c>
      <c r="E15" s="56">
        <f t="shared" ref="E15:R15" si="0">E8</f>
        <v>0.10485336168128138</v>
      </c>
      <c r="F15" s="56">
        <f t="shared" si="0"/>
        <v>0.15116099715830095</v>
      </c>
      <c r="G15" s="56">
        <f t="shared" si="0"/>
        <v>0.41685031248561583</v>
      </c>
      <c r="H15" s="56">
        <f t="shared" si="0"/>
        <v>6.0081539102816564E-2</v>
      </c>
      <c r="I15" s="56">
        <f t="shared" si="0"/>
        <v>0.26705377876351111</v>
      </c>
      <c r="J15" s="56">
        <f t="shared" si="0"/>
        <v>0</v>
      </c>
      <c r="K15" s="56">
        <f t="shared" si="0"/>
        <v>0</v>
      </c>
      <c r="L15" s="56">
        <f t="shared" si="0"/>
        <v>1.8014122693532642E-9</v>
      </c>
      <c r="M15" s="56">
        <f t="shared" si="0"/>
        <v>1.8014122693532642E-9</v>
      </c>
      <c r="N15" s="56">
        <f t="shared" si="0"/>
        <v>1.8014122693532642E-9</v>
      </c>
      <c r="O15" s="56">
        <f t="shared" si="0"/>
        <v>1.8014122693532642E-9</v>
      </c>
      <c r="P15" s="56">
        <f t="shared" si="0"/>
        <v>1.8014122693532642E-9</v>
      </c>
      <c r="Q15" s="56">
        <f t="shared" si="0"/>
        <v>1.8014122693532642E-9</v>
      </c>
      <c r="R15" s="56">
        <f t="shared" si="0"/>
        <v>0</v>
      </c>
      <c r="S15" s="57">
        <f>SUM(E15:R15)</f>
        <v>0.99999999999999933</v>
      </c>
      <c r="T15" s="58">
        <f>SUMPRODUCT($E$13:$R$13,E15:R15)</f>
        <v>7.8337582191515015E-2</v>
      </c>
    </row>
    <row r="16" spans="1:20">
      <c r="A16" s="37"/>
      <c r="B16" s="37"/>
      <c r="C16" s="37"/>
      <c r="D16" s="59">
        <f t="array" ref="D16:D29">TRANSPOSE(E15:R15)</f>
        <v>0.10485336168128138</v>
      </c>
      <c r="E16" s="37">
        <f>'Corrections (2)'!B54*E$15*$D16</f>
        <v>2.4737011775697617E-4</v>
      </c>
      <c r="F16" s="37">
        <f>'Corrections (2)'!C54*F$15*$D16</f>
        <v>2.8529529672856454E-4</v>
      </c>
      <c r="G16" s="37">
        <f>'Corrections (2)'!D54*G$15*$D16</f>
        <v>1.5734936369523396E-4</v>
      </c>
      <c r="H16" s="37">
        <f>'Corrections (2)'!E54*H$15*$D16</f>
        <v>6.3784982417896218E-5</v>
      </c>
      <c r="I16" s="37">
        <f>'Corrections (2)'!F54*I$15*$D16</f>
        <v>1.050055741989125E-4</v>
      </c>
      <c r="J16" s="37">
        <f>'Corrections (2)'!G54*J$15*$D16</f>
        <v>0</v>
      </c>
      <c r="K16" s="37">
        <f>'Corrections (2)'!H54*K$15*$D16</f>
        <v>0</v>
      </c>
      <c r="L16" s="37">
        <f>'Corrections (2)'!I54*L$15*$D16</f>
        <v>2.8332619832339351E-11</v>
      </c>
      <c r="M16" s="37">
        <f>'Corrections (2)'!J54*M$15*$D16</f>
        <v>2.8332619832339351E-11</v>
      </c>
      <c r="N16" s="37">
        <f>'Corrections (2)'!K54*N$15*$D16</f>
        <v>2.8332619832339351E-11</v>
      </c>
      <c r="O16" s="37">
        <f>'Corrections (2)'!L54*O$15*$D16</f>
        <v>2.8332619832339351E-11</v>
      </c>
      <c r="P16" s="37">
        <f>'Corrections (2)'!M54*P$15*$D16</f>
        <v>2.8332619832339351E-11</v>
      </c>
      <c r="Q16" s="37">
        <f>'Corrections (2)'!N54*Q$15*$D16</f>
        <v>2.8332619832339351E-11</v>
      </c>
      <c r="R16" s="37">
        <f>'Corrections (2)'!O54*R$15*$D16</f>
        <v>0</v>
      </c>
    </row>
    <row r="17" spans="1:18">
      <c r="A17" s="37"/>
      <c r="B17" s="37"/>
      <c r="C17" s="37"/>
      <c r="D17" s="59">
        <v>0.15116099715830095</v>
      </c>
      <c r="E17" s="37">
        <f>'Corrections (2)'!B55*E$15*$D17</f>
        <v>2.8529529672856454E-4</v>
      </c>
      <c r="F17" s="37">
        <f>'Corrections (2)'!C55*F$15*$D17</f>
        <v>9.1398588247567486E-4</v>
      </c>
      <c r="G17" s="37">
        <f>'Corrections (2)'!D55*G$15*$D17</f>
        <v>0</v>
      </c>
      <c r="H17" s="37">
        <f>'Corrections (2)'!E55*H$15*$D17</f>
        <v>1.9072169259333124E-4</v>
      </c>
      <c r="I17" s="37">
        <f>'Corrections (2)'!F55*I$15*$D17</f>
        <v>2.0184057746392317E-4</v>
      </c>
      <c r="J17" s="37">
        <f>'Corrections (2)'!G55*J$15*$D17</f>
        <v>0</v>
      </c>
      <c r="K17" s="37">
        <f>'Corrections (2)'!H55*K$15*$D17</f>
        <v>0</v>
      </c>
      <c r="L17" s="37">
        <f>'Corrections (2)'!I55*L$15*$D17</f>
        <v>5.4460654985727446E-11</v>
      </c>
      <c r="M17" s="37">
        <f>'Corrections (2)'!J55*M$15*$D17</f>
        <v>5.4460654985727446E-11</v>
      </c>
      <c r="N17" s="37">
        <f>'Corrections (2)'!K55*N$15*$D17</f>
        <v>5.4460654985727446E-11</v>
      </c>
      <c r="O17" s="37">
        <f>'Corrections (2)'!L55*O$15*$D17</f>
        <v>5.4460654985727446E-11</v>
      </c>
      <c r="P17" s="37">
        <f>'Corrections (2)'!M55*P$15*$D17</f>
        <v>5.4460654985727446E-11</v>
      </c>
      <c r="Q17" s="37">
        <f>'Corrections (2)'!N55*Q$15*$D17</f>
        <v>5.4460654985727446E-11</v>
      </c>
      <c r="R17" s="37">
        <f>'Corrections (2)'!O55*R$15*$D17</f>
        <v>0</v>
      </c>
    </row>
    <row r="18" spans="1:18">
      <c r="A18" s="37"/>
      <c r="B18" s="37"/>
      <c r="C18" s="37"/>
      <c r="D18" s="59">
        <v>0.41685031248561583</v>
      </c>
      <c r="E18" s="37">
        <f>'Corrections (2)'!B56*E$15*$D18</f>
        <v>1.5734936369523396E-4</v>
      </c>
      <c r="F18" s="37">
        <f>'Corrections (2)'!C56*F$15*$D18</f>
        <v>0</v>
      </c>
      <c r="G18" s="37">
        <f>'Corrections (2)'!D56*G$15*$D18</f>
        <v>1.1120907713238757E-3</v>
      </c>
      <c r="H18" s="37">
        <f>'Corrections (2)'!E56*H$15*$D18</f>
        <v>6.0108020039101998E-5</v>
      </c>
      <c r="I18" s="37">
        <f>'Corrections (2)'!F56*I$15*$D18</f>
        <v>1.3358574135364094E-4</v>
      </c>
      <c r="J18" s="37">
        <f>'Corrections (2)'!G56*J$15*$D18</f>
        <v>0</v>
      </c>
      <c r="K18" s="37">
        <f>'Corrections (2)'!H56*K$15*$D18</f>
        <v>0</v>
      </c>
      <c r="L18" s="37">
        <f>'Corrections (2)'!I56*L$15*$D18</f>
        <v>6.0073541391626439E-11</v>
      </c>
      <c r="M18" s="37">
        <f>'Corrections (2)'!J56*M$15*$D18</f>
        <v>6.0073541391626439E-11</v>
      </c>
      <c r="N18" s="37">
        <f>'Corrections (2)'!K56*N$15*$D18</f>
        <v>6.0073541391626439E-11</v>
      </c>
      <c r="O18" s="37">
        <f>'Corrections (2)'!L56*O$15*$D18</f>
        <v>6.0073541391626439E-11</v>
      </c>
      <c r="P18" s="37">
        <f>'Corrections (2)'!M56*P$15*$D18</f>
        <v>6.0073541391626439E-11</v>
      </c>
      <c r="Q18" s="37">
        <f>'Corrections (2)'!N56*Q$15*$D18</f>
        <v>6.0073541391626439E-11</v>
      </c>
      <c r="R18" s="37">
        <f>'Corrections (2)'!O56*R$15*$D18</f>
        <v>0</v>
      </c>
    </row>
    <row r="19" spans="1:18">
      <c r="A19" s="37"/>
      <c r="B19" s="37"/>
      <c r="C19" s="37"/>
      <c r="D19" s="59">
        <v>6.0081539102816564E-2</v>
      </c>
      <c r="E19" s="37">
        <f>'Corrections (2)'!B57*E$15*$D19</f>
        <v>6.3784982417896204E-5</v>
      </c>
      <c r="F19" s="37">
        <f>'Corrections (2)'!C57*F$15*$D19</f>
        <v>1.9072169259333122E-4</v>
      </c>
      <c r="G19" s="37">
        <f>'Corrections (2)'!D57*G$15*$D19</f>
        <v>6.0108020039101991E-5</v>
      </c>
      <c r="H19" s="37">
        <f>'Corrections (2)'!E57*H$15*$D19</f>
        <v>8.1220305171673696E-5</v>
      </c>
      <c r="I19" s="37">
        <f>'Corrections (2)'!F57*I$15*$D19</f>
        <v>9.6270012308008899E-5</v>
      </c>
      <c r="J19" s="37">
        <f>'Corrections (2)'!G57*J$15*$D19</f>
        <v>0</v>
      </c>
      <c r="K19" s="37">
        <f>'Corrections (2)'!H57*K$15*$D19</f>
        <v>0</v>
      </c>
      <c r="L19" s="37">
        <f>'Corrections (2)'!I57*L$15*$D19</f>
        <v>1.6234743255216248E-11</v>
      </c>
      <c r="M19" s="37">
        <f>'Corrections (2)'!J57*M$15*$D19</f>
        <v>1.6234743255216248E-11</v>
      </c>
      <c r="N19" s="37">
        <f>'Corrections (2)'!K57*N$15*$D19</f>
        <v>1.6234743255216248E-11</v>
      </c>
      <c r="O19" s="37">
        <f>'Corrections (2)'!L57*O$15*$D19</f>
        <v>1.6234743255216248E-11</v>
      </c>
      <c r="P19" s="37">
        <f>'Corrections (2)'!M57*P$15*$D19</f>
        <v>1.6234743255216248E-11</v>
      </c>
      <c r="Q19" s="37">
        <f>'Corrections (2)'!N57*Q$15*$D19</f>
        <v>1.6234743255216248E-11</v>
      </c>
      <c r="R19" s="37">
        <f>'Corrections (2)'!O57*R$15*$D19</f>
        <v>0</v>
      </c>
    </row>
    <row r="20" spans="1:18">
      <c r="A20" s="37"/>
      <c r="B20" s="37"/>
      <c r="C20" s="37"/>
      <c r="D20" s="59">
        <v>0.26705377876351111</v>
      </c>
      <c r="E20" s="37">
        <f>'Corrections (2)'!B58*E$15*$D20</f>
        <v>1.050055741989125E-4</v>
      </c>
      <c r="F20" s="37">
        <f>'Corrections (2)'!C58*F$15*$D20</f>
        <v>2.018405774639232E-4</v>
      </c>
      <c r="G20" s="37">
        <f>'Corrections (2)'!D58*G$15*$D20</f>
        <v>1.3358574135364094E-4</v>
      </c>
      <c r="H20" s="37">
        <f>'Corrections (2)'!E58*H$15*$D20</f>
        <v>9.6270012308008899E-5</v>
      </c>
      <c r="I20" s="37">
        <f>'Corrections (2)'!F58*I$15*$D20</f>
        <v>7.1317720751870345E-4</v>
      </c>
      <c r="J20" s="37">
        <f>'Corrections (2)'!G58*J$15*$D20</f>
        <v>0</v>
      </c>
      <c r="K20" s="37">
        <f>'Corrections (2)'!H58*K$15*$D20</f>
        <v>0</v>
      </c>
      <c r="L20" s="37">
        <f>'Corrections (2)'!I58*L$15*$D20</f>
        <v>4.8107395364174108E-11</v>
      </c>
      <c r="M20" s="37">
        <f>'Corrections (2)'!J58*M$15*$D20</f>
        <v>4.8107395364174108E-11</v>
      </c>
      <c r="N20" s="37">
        <f>'Corrections (2)'!K58*N$15*$D20</f>
        <v>4.8107395364174108E-11</v>
      </c>
      <c r="O20" s="37">
        <f>'Corrections (2)'!L58*O$15*$D20</f>
        <v>4.8107395364174108E-11</v>
      </c>
      <c r="P20" s="37">
        <f>'Corrections (2)'!M58*P$15*$D20</f>
        <v>4.8107395364174108E-11</v>
      </c>
      <c r="Q20" s="37">
        <f>'Corrections (2)'!N58*Q$15*$D20</f>
        <v>4.8107395364174108E-11</v>
      </c>
      <c r="R20" s="37">
        <f>'Corrections (2)'!O58*R$15*$D20</f>
        <v>0</v>
      </c>
    </row>
    <row r="21" spans="1:18">
      <c r="A21" s="37"/>
      <c r="B21" s="37"/>
      <c r="C21" s="37"/>
      <c r="D21" s="59">
        <v>0</v>
      </c>
      <c r="E21" s="37">
        <f>'Corrections (2)'!B59*E$15*$D21</f>
        <v>0</v>
      </c>
      <c r="F21" s="37">
        <f>'Corrections (2)'!C59*F$15*$D21</f>
        <v>0</v>
      </c>
      <c r="G21" s="37">
        <f>'Corrections (2)'!D59*G$15*$D21</f>
        <v>0</v>
      </c>
      <c r="H21" s="37">
        <f>'Corrections (2)'!E59*H$15*$D21</f>
        <v>0</v>
      </c>
      <c r="I21" s="37">
        <f>'Corrections (2)'!F59*I$15*$D21</f>
        <v>0</v>
      </c>
      <c r="J21" s="37">
        <f>'Corrections (2)'!G59*J$15*$D21</f>
        <v>0</v>
      </c>
      <c r="K21" s="37">
        <f>'Corrections (2)'!H59*K$15*$D21</f>
        <v>0</v>
      </c>
      <c r="L21" s="37">
        <f>'Corrections (2)'!I59*L$15*$D21</f>
        <v>0</v>
      </c>
      <c r="M21" s="37">
        <f>'Corrections (2)'!J59*M$15*$D21</f>
        <v>0</v>
      </c>
      <c r="N21" s="37">
        <f>'Corrections (2)'!K59*N$15*$D21</f>
        <v>0</v>
      </c>
      <c r="O21" s="37">
        <f>'Corrections (2)'!L59*O$15*$D21</f>
        <v>0</v>
      </c>
      <c r="P21" s="37">
        <f>'Corrections (2)'!M59*P$15*$D21</f>
        <v>0</v>
      </c>
      <c r="Q21" s="37">
        <f>'Corrections (2)'!N59*Q$15*$D21</f>
        <v>0</v>
      </c>
      <c r="R21" s="37">
        <f>'Corrections (2)'!O59*R$15*$D21</f>
        <v>0</v>
      </c>
    </row>
    <row r="22" spans="1:18">
      <c r="A22" s="37"/>
      <c r="B22" s="37"/>
      <c r="C22" s="37"/>
      <c r="D22" s="59">
        <v>0</v>
      </c>
      <c r="E22" s="37">
        <f>'Corrections (2)'!B60*E$15*$D22</f>
        <v>0</v>
      </c>
      <c r="F22" s="37">
        <f>'Corrections (2)'!C60*F$15*$D22</f>
        <v>0</v>
      </c>
      <c r="G22" s="37">
        <f>'Corrections (2)'!D60*G$15*$D22</f>
        <v>0</v>
      </c>
      <c r="H22" s="37">
        <f>'Corrections (2)'!E60*H$15*$D22</f>
        <v>0</v>
      </c>
      <c r="I22" s="37">
        <f>'Corrections (2)'!F60*I$15*$D22</f>
        <v>0</v>
      </c>
      <c r="J22" s="37">
        <f>'Corrections (2)'!G60*J$15*$D22</f>
        <v>0</v>
      </c>
      <c r="K22" s="37">
        <f>'Corrections (2)'!H60*K$15*$D22</f>
        <v>0</v>
      </c>
      <c r="L22" s="37">
        <f>'Corrections (2)'!I60*L$15*$D22</f>
        <v>0</v>
      </c>
      <c r="M22" s="37">
        <f>'Corrections (2)'!J60*M$15*$D22</f>
        <v>0</v>
      </c>
      <c r="N22" s="37">
        <f>'Corrections (2)'!K60*N$15*$D22</f>
        <v>0</v>
      </c>
      <c r="O22" s="37">
        <f>'Corrections (2)'!L60*O$15*$D22</f>
        <v>0</v>
      </c>
      <c r="P22" s="37">
        <f>'Corrections (2)'!M60*P$15*$D22</f>
        <v>0</v>
      </c>
      <c r="Q22" s="37">
        <f>'Corrections (2)'!N60*Q$15*$D22</f>
        <v>0</v>
      </c>
      <c r="R22" s="37">
        <f>'Corrections (2)'!O60*R$15*$D22</f>
        <v>0</v>
      </c>
    </row>
    <row r="23" spans="1:18">
      <c r="A23" s="37"/>
      <c r="B23" s="37"/>
      <c r="C23" s="37"/>
      <c r="D23" s="59">
        <v>1.8014122693532642E-9</v>
      </c>
      <c r="E23" s="37">
        <f>'Corrections (2)'!B61*E$15*$D23</f>
        <v>2.8332619832339354E-11</v>
      </c>
      <c r="F23" s="37">
        <f>'Corrections (2)'!C61*F$15*$D23</f>
        <v>5.4460654985727446E-11</v>
      </c>
      <c r="G23" s="37">
        <f>'Corrections (2)'!D61*G$15*$D23</f>
        <v>6.0073541391626439E-11</v>
      </c>
      <c r="H23" s="37">
        <f>'Corrections (2)'!E61*H$15*$D23</f>
        <v>1.6234743255216251E-11</v>
      </c>
      <c r="I23" s="37">
        <f>'Corrections (2)'!F61*I$15*$D23</f>
        <v>4.8107395364174108E-11</v>
      </c>
      <c r="J23" s="37">
        <f>'Corrections (2)'!G61*J$15*$D23</f>
        <v>0</v>
      </c>
      <c r="K23" s="37">
        <f>'Corrections (2)'!H61*K$15*$D23</f>
        <v>0</v>
      </c>
      <c r="L23" s="37">
        <f>'Corrections (2)'!I61*L$15*$D23</f>
        <v>3.2450861641764771E-18</v>
      </c>
      <c r="M23" s="37">
        <f>'Corrections (2)'!J61*M$15*$D23</f>
        <v>3.2450861641764771E-18</v>
      </c>
      <c r="N23" s="37">
        <f>'Corrections (2)'!K61*N$15*$D23</f>
        <v>3.2450861641764771E-18</v>
      </c>
      <c r="O23" s="37">
        <f>'Corrections (2)'!L61*O$15*$D23</f>
        <v>3.2450861641764771E-18</v>
      </c>
      <c r="P23" s="37">
        <f>'Corrections (2)'!M61*P$15*$D23</f>
        <v>3.2450861641764771E-18</v>
      </c>
      <c r="Q23" s="37">
        <f>'Corrections (2)'!N61*Q$15*$D23</f>
        <v>3.2450861641764771E-18</v>
      </c>
      <c r="R23" s="37">
        <f>'Corrections (2)'!O61*R$15*$D23</f>
        <v>0</v>
      </c>
    </row>
    <row r="24" spans="1:18">
      <c r="A24" s="37"/>
      <c r="B24" s="37"/>
      <c r="C24" s="37"/>
      <c r="D24" s="59">
        <v>1.8014122693532642E-9</v>
      </c>
      <c r="E24" s="37">
        <f>'Corrections (2)'!B62*E$15*$D24</f>
        <v>2.8332619832339354E-11</v>
      </c>
      <c r="F24" s="37">
        <f>'Corrections (2)'!C62*F$15*$D24</f>
        <v>5.4460654985727446E-11</v>
      </c>
      <c r="G24" s="37">
        <f>'Corrections (2)'!D62*G$15*$D24</f>
        <v>6.0073541391626439E-11</v>
      </c>
      <c r="H24" s="37">
        <f>'Corrections (2)'!E62*H$15*$D24</f>
        <v>1.6234743255216251E-11</v>
      </c>
      <c r="I24" s="37">
        <f>'Corrections (2)'!F62*I$15*$D24</f>
        <v>4.8107395364174108E-11</v>
      </c>
      <c r="J24" s="37">
        <f>'Corrections (2)'!G62*J$15*$D24</f>
        <v>0</v>
      </c>
      <c r="K24" s="37">
        <f>'Corrections (2)'!H62*K$15*$D24</f>
        <v>0</v>
      </c>
      <c r="L24" s="37">
        <f>'Corrections (2)'!I62*L$15*$D24</f>
        <v>3.2450861641764771E-18</v>
      </c>
      <c r="M24" s="37">
        <f>'Corrections (2)'!J62*M$15*$D24</f>
        <v>3.2450861641764771E-18</v>
      </c>
      <c r="N24" s="37">
        <f>'Corrections (2)'!K62*N$15*$D24</f>
        <v>3.2450861641764771E-18</v>
      </c>
      <c r="O24" s="37">
        <f>'Corrections (2)'!L62*O$15*$D24</f>
        <v>3.2450861641764771E-18</v>
      </c>
      <c r="P24" s="37">
        <f>'Corrections (2)'!M62*P$15*$D24</f>
        <v>3.2450861641764771E-18</v>
      </c>
      <c r="Q24" s="37">
        <f>'Corrections (2)'!N62*Q$15*$D24</f>
        <v>3.2450861641764771E-18</v>
      </c>
      <c r="R24" s="37">
        <f>'Corrections (2)'!O62*R$15*$D24</f>
        <v>0</v>
      </c>
    </row>
    <row r="25" spans="1:18">
      <c r="A25" s="37"/>
      <c r="B25" s="37"/>
      <c r="C25" s="37"/>
      <c r="D25" s="59">
        <v>1.8014122693532642E-9</v>
      </c>
      <c r="E25" s="37">
        <f>'Corrections (2)'!B63*E$15*$D25</f>
        <v>2.8332619832339354E-11</v>
      </c>
      <c r="F25" s="37">
        <f>'Corrections (2)'!C63*F$15*$D25</f>
        <v>5.4460654985727446E-11</v>
      </c>
      <c r="G25" s="37">
        <f>'Corrections (2)'!D63*G$15*$D25</f>
        <v>6.0073541391626439E-11</v>
      </c>
      <c r="H25" s="37">
        <f>'Corrections (2)'!E63*H$15*$D25</f>
        <v>1.6234743255216251E-11</v>
      </c>
      <c r="I25" s="37">
        <f>'Corrections (2)'!F63*I$15*$D25</f>
        <v>4.8107395364174108E-11</v>
      </c>
      <c r="J25" s="37">
        <f>'Corrections (2)'!G63*J$15*$D25</f>
        <v>0</v>
      </c>
      <c r="K25" s="37">
        <f>'Corrections (2)'!H63*K$15*$D25</f>
        <v>0</v>
      </c>
      <c r="L25" s="37">
        <f>'Corrections (2)'!I63*L$15*$D25</f>
        <v>3.2450861641764771E-18</v>
      </c>
      <c r="M25" s="37">
        <f>'Corrections (2)'!J63*M$15*$D25</f>
        <v>3.2450861641764771E-18</v>
      </c>
      <c r="N25" s="37">
        <f>'Corrections (2)'!K63*N$15*$D25</f>
        <v>3.2450861641764771E-18</v>
      </c>
      <c r="O25" s="37">
        <f>'Corrections (2)'!L63*O$15*$D25</f>
        <v>3.2450861641764771E-18</v>
      </c>
      <c r="P25" s="37">
        <f>'Corrections (2)'!M63*P$15*$D25</f>
        <v>3.2450861641764771E-18</v>
      </c>
      <c r="Q25" s="37">
        <f>'Corrections (2)'!N63*Q$15*$D25</f>
        <v>3.2450861641764771E-18</v>
      </c>
      <c r="R25" s="37">
        <f>'Corrections (2)'!O63*R$15*$D25</f>
        <v>0</v>
      </c>
    </row>
    <row r="26" spans="1:18">
      <c r="A26" s="37"/>
      <c r="B26" s="37"/>
      <c r="C26" s="37"/>
      <c r="D26" s="59">
        <v>1.8014122693532642E-9</v>
      </c>
      <c r="E26" s="37">
        <f>'Corrections (2)'!B64*E$15*$D26</f>
        <v>2.8332619832339354E-11</v>
      </c>
      <c r="F26" s="37">
        <f>'Corrections (2)'!C64*F$15*$D26</f>
        <v>5.4460654985727446E-11</v>
      </c>
      <c r="G26" s="37">
        <f>'Corrections (2)'!D64*G$15*$D26</f>
        <v>6.0073541391626439E-11</v>
      </c>
      <c r="H26" s="37">
        <f>'Corrections (2)'!E64*H$15*$D26</f>
        <v>1.6234743255216251E-11</v>
      </c>
      <c r="I26" s="37">
        <f>'Corrections (2)'!F64*I$15*$D26</f>
        <v>4.8107395364174108E-11</v>
      </c>
      <c r="J26" s="37">
        <f>'Corrections (2)'!G64*J$15*$D26</f>
        <v>0</v>
      </c>
      <c r="K26" s="37">
        <f>'Corrections (2)'!H64*K$15*$D26</f>
        <v>0</v>
      </c>
      <c r="L26" s="37">
        <f>'Corrections (2)'!I64*L$15*$D26</f>
        <v>3.2450861641764771E-18</v>
      </c>
      <c r="M26" s="37">
        <f>'Corrections (2)'!J64*M$15*$D26</f>
        <v>3.2450861641764771E-18</v>
      </c>
      <c r="N26" s="37">
        <f>'Corrections (2)'!K64*N$15*$D26</f>
        <v>3.2450861641764771E-18</v>
      </c>
      <c r="O26" s="37">
        <f>'Corrections (2)'!L64*O$15*$D26</f>
        <v>3.2450861641764771E-18</v>
      </c>
      <c r="P26" s="37">
        <f>'Corrections (2)'!M64*P$15*$D26</f>
        <v>3.2450861641764771E-18</v>
      </c>
      <c r="Q26" s="37">
        <f>'Corrections (2)'!N64*Q$15*$D26</f>
        <v>3.2450861641764771E-18</v>
      </c>
      <c r="R26" s="37">
        <f>'Corrections (2)'!O64*R$15*$D26</f>
        <v>0</v>
      </c>
    </row>
    <row r="27" spans="1:18">
      <c r="A27" s="37"/>
      <c r="B27" s="37"/>
      <c r="C27" s="37"/>
      <c r="D27" s="59">
        <v>1.8014122693532642E-9</v>
      </c>
      <c r="E27" s="37">
        <f>'Corrections (2)'!B65*E$15*$D27</f>
        <v>2.8332619832339354E-11</v>
      </c>
      <c r="F27" s="37">
        <f>'Corrections (2)'!C65*F$15*$D27</f>
        <v>5.4460654985727446E-11</v>
      </c>
      <c r="G27" s="37">
        <f>'Corrections (2)'!D65*G$15*$D27</f>
        <v>6.0073541391626439E-11</v>
      </c>
      <c r="H27" s="37">
        <f>'Corrections (2)'!E65*H$15*$D27</f>
        <v>1.6234743255216251E-11</v>
      </c>
      <c r="I27" s="37">
        <f>'Corrections (2)'!F65*I$15*$D27</f>
        <v>4.8107395364174108E-11</v>
      </c>
      <c r="J27" s="37">
        <f>'Corrections (2)'!G65*J$15*$D27</f>
        <v>0</v>
      </c>
      <c r="K27" s="37">
        <f>'Corrections (2)'!H65*K$15*$D27</f>
        <v>0</v>
      </c>
      <c r="L27" s="37">
        <f>'Corrections (2)'!I65*L$15*$D27</f>
        <v>3.2450861641764771E-18</v>
      </c>
      <c r="M27" s="37">
        <f>'Corrections (2)'!J65*M$15*$D27</f>
        <v>3.2450861641764771E-18</v>
      </c>
      <c r="N27" s="37">
        <f>'Corrections (2)'!K65*N$15*$D27</f>
        <v>3.2450861641764771E-18</v>
      </c>
      <c r="O27" s="37">
        <f>'Corrections (2)'!L65*O$15*$D27</f>
        <v>3.2450861641764771E-18</v>
      </c>
      <c r="P27" s="37">
        <f>'Corrections (2)'!M65*P$15*$D27</f>
        <v>3.2450861641764771E-18</v>
      </c>
      <c r="Q27" s="37">
        <f>'Corrections (2)'!N65*Q$15*$D27</f>
        <v>3.2450861641764771E-18</v>
      </c>
      <c r="R27" s="37">
        <f>'Corrections (2)'!O65*R$15*$D27</f>
        <v>0</v>
      </c>
    </row>
    <row r="28" spans="1:18">
      <c r="A28" s="37"/>
      <c r="B28" s="37"/>
      <c r="C28" s="37"/>
      <c r="D28" s="59">
        <v>1.8014122693532642E-9</v>
      </c>
      <c r="E28" s="37">
        <f>'Corrections (2)'!B66*E$15*$D28</f>
        <v>2.8332619832339354E-11</v>
      </c>
      <c r="F28" s="37">
        <f>'Corrections (2)'!C66*F$15*$D28</f>
        <v>5.4460654985727446E-11</v>
      </c>
      <c r="G28" s="37">
        <f>'Corrections (2)'!D66*G$15*$D28</f>
        <v>6.0073541391626439E-11</v>
      </c>
      <c r="H28" s="37">
        <f>'Corrections (2)'!E66*H$15*$D28</f>
        <v>1.6234743255216251E-11</v>
      </c>
      <c r="I28" s="37">
        <f>'Corrections (2)'!F66*I$15*$D28</f>
        <v>4.8107395364174108E-11</v>
      </c>
      <c r="J28" s="37">
        <f>'Corrections (2)'!G66*J$15*$D28</f>
        <v>0</v>
      </c>
      <c r="K28" s="37">
        <f>'Corrections (2)'!H66*K$15*$D28</f>
        <v>0</v>
      </c>
      <c r="L28" s="37">
        <f>'Corrections (2)'!I66*L$15*$D28</f>
        <v>3.2450861641764771E-18</v>
      </c>
      <c r="M28" s="37">
        <f>'Corrections (2)'!J66*M$15*$D28</f>
        <v>3.2450861641764771E-18</v>
      </c>
      <c r="N28" s="37">
        <f>'Corrections (2)'!K66*N$15*$D28</f>
        <v>3.2450861641764771E-18</v>
      </c>
      <c r="O28" s="37">
        <f>'Corrections (2)'!L66*O$15*$D28</f>
        <v>3.2450861641764771E-18</v>
      </c>
      <c r="P28" s="37">
        <f>'Corrections (2)'!M66*P$15*$D28</f>
        <v>3.2450861641764771E-18</v>
      </c>
      <c r="Q28" s="37">
        <f>'Corrections (2)'!N66*Q$15*$D28</f>
        <v>3.2450861641764771E-18</v>
      </c>
      <c r="R28" s="37">
        <f>'Corrections (2)'!O66*R$15*$D28</f>
        <v>0</v>
      </c>
    </row>
    <row r="29" spans="1:18">
      <c r="A29" s="37"/>
      <c r="B29" s="37"/>
      <c r="C29" s="37"/>
      <c r="D29" s="59">
        <v>0</v>
      </c>
      <c r="E29" s="37">
        <f>'Corrections (2)'!B67*E$15*$D29</f>
        <v>0</v>
      </c>
      <c r="F29" s="37">
        <f>'Corrections (2)'!C67*F$15*$D29</f>
        <v>0</v>
      </c>
      <c r="G29" s="37">
        <f>'Corrections (2)'!D67*G$15*$D29</f>
        <v>0</v>
      </c>
      <c r="H29" s="37">
        <f>'Corrections (2)'!E67*H$15*$D29</f>
        <v>0</v>
      </c>
      <c r="I29" s="37">
        <f>'Corrections (2)'!F67*I$15*$D29</f>
        <v>0</v>
      </c>
      <c r="J29" s="37">
        <f>'Corrections (2)'!G67*J$15*$D29</f>
        <v>0</v>
      </c>
      <c r="K29" s="37">
        <f>'Corrections (2)'!H67*K$15*$D29</f>
        <v>0</v>
      </c>
      <c r="L29" s="37">
        <f>'Corrections (2)'!I67*L$15*$D29</f>
        <v>0</v>
      </c>
      <c r="M29" s="37">
        <f>'Corrections (2)'!J67*M$15*$D29</f>
        <v>0</v>
      </c>
      <c r="N29" s="37">
        <f>'Corrections (2)'!K67*N$15*$D29</f>
        <v>0</v>
      </c>
      <c r="O29" s="37">
        <f>'Corrections (2)'!L67*O$15*$D29</f>
        <v>0</v>
      </c>
      <c r="P29" s="37">
        <f>'Corrections (2)'!M67*P$15*$D29</f>
        <v>0</v>
      </c>
      <c r="Q29" s="37">
        <f>'Corrections (2)'!N67*Q$15*$D29</f>
        <v>0</v>
      </c>
      <c r="R29" s="37">
        <f>'Corrections (2)'!O67*R$15*$D29</f>
        <v>0</v>
      </c>
    </row>
    <row r="30" spans="1:18">
      <c r="A30" s="37"/>
      <c r="B30" s="37"/>
      <c r="C30" s="37"/>
      <c r="D30" s="59"/>
      <c r="E30" s="37"/>
      <c r="F30" s="37"/>
      <c r="G30" s="37"/>
      <c r="H30" s="37"/>
      <c r="I30" s="37"/>
      <c r="J30" s="37"/>
      <c r="K30" s="37"/>
      <c r="L30" s="37"/>
      <c r="M30" s="37"/>
      <c r="N30" s="37"/>
      <c r="O30" s="37"/>
      <c r="P30" s="37"/>
      <c r="Q30" s="37"/>
      <c r="R30" s="37"/>
    </row>
    <row r="31" spans="1:18">
      <c r="A31" s="37"/>
      <c r="B31" s="37"/>
      <c r="C31" s="37"/>
      <c r="D31" s="53" t="s">
        <v>52</v>
      </c>
      <c r="E31" s="61">
        <f>C5</f>
        <v>7.0000000000000007E-2</v>
      </c>
    </row>
    <row r="32" spans="1:18">
      <c r="A32" s="37"/>
      <c r="B32" s="37"/>
      <c r="C32" s="37"/>
      <c r="D32" s="53" t="s">
        <v>53</v>
      </c>
      <c r="E32" s="61">
        <f>SUM(E16:R29)</f>
        <v>5.6557692923517242E-3</v>
      </c>
    </row>
    <row r="33" spans="1:11">
      <c r="A33" s="37"/>
      <c r="B33" s="37"/>
      <c r="C33" s="37"/>
      <c r="D33" s="53" t="s">
        <v>54</v>
      </c>
      <c r="E33" s="61">
        <f>E32^0.5</f>
        <v>7.520484886196982E-2</v>
      </c>
      <c r="K33" s="56"/>
    </row>
    <row r="34" spans="1:11">
      <c r="A34" s="37"/>
      <c r="B34" s="37"/>
      <c r="C34" s="37"/>
      <c r="D34" s="37"/>
    </row>
    <row r="35" spans="1:11">
      <c r="A35" s="37"/>
      <c r="B35" s="37"/>
      <c r="C35" s="37"/>
      <c r="D35" s="37"/>
    </row>
    <row r="36" spans="1:11">
      <c r="A36" s="37"/>
      <c r="B36" s="37"/>
      <c r="C36" s="37"/>
      <c r="D36" s="37"/>
    </row>
    <row r="37" spans="1:11">
      <c r="A37" s="37"/>
      <c r="B37" s="37"/>
      <c r="C37" s="37"/>
      <c r="D37" s="37"/>
    </row>
    <row r="38" spans="1:11">
      <c r="A38" s="37"/>
      <c r="B38" s="37"/>
      <c r="C38" s="37"/>
      <c r="D38" s="37"/>
    </row>
    <row r="39" spans="1:11">
      <c r="A39" s="37"/>
      <c r="B39" s="37"/>
      <c r="C39" s="37"/>
      <c r="D39" s="37"/>
    </row>
    <row r="40" spans="1:11">
      <c r="A40" s="37"/>
      <c r="B40" s="37"/>
      <c r="C40" s="37"/>
      <c r="D40" s="37"/>
    </row>
    <row r="41" spans="1:11">
      <c r="A41" s="37"/>
      <c r="B41" s="37"/>
      <c r="C41" s="37"/>
      <c r="D41" s="37"/>
    </row>
    <row r="42" spans="1:11">
      <c r="A42" s="37"/>
      <c r="B42" s="37"/>
      <c r="C42" s="37"/>
      <c r="D42" s="37"/>
    </row>
    <row r="43" spans="1:11">
      <c r="A43" s="37"/>
      <c r="B43" s="37"/>
      <c r="C43" s="37"/>
      <c r="D43" s="37"/>
    </row>
    <row r="44" spans="1:11">
      <c r="A44" s="37"/>
      <c r="B44" s="37"/>
      <c r="C44" s="37"/>
      <c r="D44" s="37"/>
    </row>
    <row r="45" spans="1:11">
      <c r="A45" s="37"/>
      <c r="B45" s="37"/>
      <c r="C45" s="37"/>
      <c r="D45" s="37"/>
    </row>
    <row r="46" spans="1:11">
      <c r="A46" s="37"/>
      <c r="B46" s="37"/>
      <c r="C46" s="37"/>
      <c r="D46" s="37"/>
    </row>
    <row r="47" spans="1:11">
      <c r="A47" s="37"/>
      <c r="B47" s="37"/>
      <c r="C47" s="37"/>
      <c r="D47" s="37"/>
    </row>
    <row r="48" spans="1:11">
      <c r="A48" s="37"/>
      <c r="B48" s="37"/>
      <c r="C48" s="37"/>
      <c r="D48" s="37"/>
    </row>
    <row r="49" spans="1:4">
      <c r="A49" s="37"/>
      <c r="B49" s="37"/>
      <c r="C49" s="37"/>
      <c r="D49" s="37"/>
    </row>
    <row r="50" spans="1:4">
      <c r="A50" s="37"/>
      <c r="B50" s="37"/>
      <c r="C50" s="37"/>
      <c r="D50" s="37"/>
    </row>
    <row r="51" spans="1:4">
      <c r="A51" s="37"/>
      <c r="B51" s="37"/>
      <c r="C51" s="37"/>
      <c r="D51" s="37"/>
    </row>
    <row r="52" spans="1:4">
      <c r="A52" s="37"/>
      <c r="B52" s="37"/>
      <c r="C52" s="37"/>
      <c r="D52" s="37"/>
    </row>
    <row r="53" spans="1:4">
      <c r="A53" s="37"/>
      <c r="B53" s="37"/>
      <c r="C53" s="37"/>
      <c r="D53" s="37"/>
    </row>
    <row r="54" spans="1:4">
      <c r="A54" s="37"/>
      <c r="B54" s="37"/>
      <c r="C54" s="37"/>
      <c r="D54" s="37"/>
    </row>
    <row r="55" spans="1:4">
      <c r="A55" s="37"/>
      <c r="B55" s="37"/>
      <c r="C55" s="37"/>
      <c r="D55" s="37"/>
    </row>
    <row r="56" spans="1:4">
      <c r="A56" s="37"/>
      <c r="B56" s="37"/>
      <c r="C56" s="37"/>
      <c r="D56" s="37"/>
    </row>
    <row r="57" spans="1:4">
      <c r="A57" s="37"/>
      <c r="B57" s="37"/>
      <c r="C57" s="37"/>
      <c r="D57" s="37"/>
    </row>
    <row r="58" spans="1:4">
      <c r="A58" s="37"/>
      <c r="B58" s="37"/>
      <c r="C58" s="37"/>
      <c r="D58" s="37"/>
    </row>
    <row r="59" spans="1:4">
      <c r="A59" s="37"/>
      <c r="B59" s="37"/>
      <c r="C59" s="37"/>
      <c r="D59" s="37"/>
    </row>
    <row r="60" spans="1:4">
      <c r="A60" s="37"/>
      <c r="B60" s="37"/>
      <c r="C60" s="37"/>
      <c r="D60" s="37"/>
    </row>
    <row r="61" spans="1:4">
      <c r="A61" s="37"/>
      <c r="B61" s="37"/>
      <c r="C61" s="37"/>
      <c r="D61" s="37"/>
    </row>
    <row r="62" spans="1:4">
      <c r="A62" s="37"/>
      <c r="B62" s="37"/>
      <c r="C62" s="37"/>
      <c r="D62" s="37"/>
    </row>
    <row r="63" spans="1:4">
      <c r="A63" s="37"/>
      <c r="B63" s="37"/>
      <c r="C63" s="37"/>
      <c r="D63" s="37"/>
    </row>
    <row r="64" spans="1:4">
      <c r="A64" s="37"/>
      <c r="B64" s="37"/>
      <c r="C64" s="37"/>
      <c r="D64" s="37"/>
    </row>
    <row r="65" spans="1:4">
      <c r="A65" s="37"/>
      <c r="B65" s="37"/>
      <c r="C65" s="37"/>
      <c r="D65" s="37"/>
    </row>
    <row r="66" spans="1:4">
      <c r="A66" s="37"/>
      <c r="B66" s="37"/>
      <c r="C66" s="37"/>
      <c r="D66" s="37"/>
    </row>
    <row r="67" spans="1:4">
      <c r="A67" s="37"/>
      <c r="B67" s="37"/>
      <c r="C67" s="37"/>
      <c r="D67" s="37"/>
    </row>
    <row r="68" spans="1:4">
      <c r="A68" s="37"/>
      <c r="B68" s="37"/>
      <c r="C68" s="37"/>
      <c r="D68" s="37"/>
    </row>
    <row r="69" spans="1:4">
      <c r="A69" s="37"/>
      <c r="B69" s="37"/>
      <c r="C69" s="37"/>
      <c r="D69" s="37"/>
    </row>
    <row r="70" spans="1:4">
      <c r="A70" s="37"/>
      <c r="B70" s="37"/>
      <c r="C70" s="37"/>
      <c r="D70" s="37"/>
    </row>
    <row r="71" spans="1:4">
      <c r="A71" s="37"/>
      <c r="B71" s="37"/>
      <c r="C71" s="37"/>
      <c r="D71" s="37"/>
    </row>
    <row r="72" spans="1:4">
      <c r="A72" s="37"/>
      <c r="B72" s="37"/>
      <c r="C72" s="37"/>
      <c r="D72" s="37"/>
    </row>
    <row r="73" spans="1:4">
      <c r="A73" s="37"/>
      <c r="B73" s="37"/>
      <c r="C73" s="37"/>
      <c r="D73" s="37"/>
    </row>
    <row r="74" spans="1:4">
      <c r="A74" s="37"/>
      <c r="B74" s="37"/>
      <c r="C74" s="37"/>
      <c r="D74" s="37"/>
    </row>
    <row r="75" spans="1:4">
      <c r="A75" s="37"/>
      <c r="B75" s="37"/>
      <c r="C75" s="37"/>
      <c r="D75" s="37"/>
    </row>
    <row r="76" spans="1:4">
      <c r="A76" s="37"/>
      <c r="B76" s="37"/>
      <c r="C76" s="37"/>
      <c r="D76" s="37"/>
    </row>
    <row r="77" spans="1:4">
      <c r="A77" s="37"/>
      <c r="B77" s="37"/>
      <c r="C77" s="37"/>
      <c r="D77" s="37"/>
    </row>
    <row r="78" spans="1:4">
      <c r="A78" s="37"/>
      <c r="B78" s="37"/>
      <c r="C78" s="37"/>
      <c r="D78" s="37"/>
    </row>
    <row r="79" spans="1:4">
      <c r="A79" s="37"/>
      <c r="B79" s="37"/>
      <c r="C79" s="37"/>
      <c r="D79" s="37"/>
    </row>
    <row r="80" spans="1:4">
      <c r="A80" s="37"/>
      <c r="B80" s="37"/>
      <c r="C80" s="37"/>
      <c r="D80" s="37"/>
    </row>
    <row r="81" spans="1:4">
      <c r="A81" s="37"/>
      <c r="B81" s="37"/>
      <c r="C81" s="37"/>
      <c r="D81" s="37"/>
    </row>
    <row r="82" spans="1:4">
      <c r="A82" s="37"/>
      <c r="B82" s="37"/>
      <c r="C82" s="37"/>
      <c r="D82" s="37"/>
    </row>
    <row r="83" spans="1:4">
      <c r="A83" s="37"/>
      <c r="B83" s="37"/>
      <c r="C83" s="37"/>
      <c r="D83" s="37"/>
    </row>
    <row r="84" spans="1:4">
      <c r="A84" s="37"/>
      <c r="B84" s="37"/>
      <c r="C84" s="37"/>
      <c r="D84" s="37"/>
    </row>
    <row r="85" spans="1:4">
      <c r="A85" s="37"/>
      <c r="B85" s="37"/>
      <c r="C85" s="37"/>
      <c r="D85" s="37"/>
    </row>
    <row r="86" spans="1:4">
      <c r="A86" s="37"/>
      <c r="B86" s="37"/>
      <c r="C86" s="37"/>
      <c r="D86" s="37"/>
    </row>
    <row r="87" spans="1:4">
      <c r="A87" s="37"/>
      <c r="B87" s="37"/>
      <c r="C87" s="37"/>
      <c r="D87" s="37"/>
    </row>
    <row r="88" spans="1:4">
      <c r="A88" s="37"/>
      <c r="B88" s="37"/>
      <c r="C88" s="37"/>
      <c r="D88" s="37"/>
    </row>
    <row r="89" spans="1:4">
      <c r="A89" s="37"/>
      <c r="B89" s="37"/>
      <c r="C89" s="37"/>
      <c r="D89" s="37"/>
    </row>
    <row r="90" spans="1:4">
      <c r="A90" s="37"/>
      <c r="B90" s="37"/>
      <c r="C90" s="37"/>
      <c r="D90" s="37"/>
    </row>
    <row r="91" spans="1:4">
      <c r="A91" s="37"/>
      <c r="B91" s="37"/>
      <c r="C91" s="37"/>
      <c r="D91" s="37"/>
    </row>
    <row r="92" spans="1:4">
      <c r="A92" s="37"/>
      <c r="B92" s="37"/>
      <c r="C92" s="37"/>
      <c r="D92" s="37"/>
    </row>
    <row r="93" spans="1:4">
      <c r="A93" s="37"/>
      <c r="B93" s="37"/>
      <c r="C93" s="37"/>
      <c r="D93" s="37"/>
    </row>
    <row r="94" spans="1:4">
      <c r="A94" s="37"/>
      <c r="B94" s="37"/>
      <c r="C94" s="37"/>
      <c r="D94" s="37"/>
    </row>
    <row r="95" spans="1:4">
      <c r="A95" s="37"/>
      <c r="B95" s="37"/>
      <c r="C95" s="37"/>
      <c r="D95" s="37"/>
    </row>
    <row r="96" spans="1:4">
      <c r="A96" s="37"/>
      <c r="B96" s="37"/>
      <c r="C96" s="37"/>
      <c r="D96" s="37"/>
    </row>
    <row r="97" spans="1:4">
      <c r="A97" s="37"/>
      <c r="B97" s="37"/>
      <c r="C97" s="37"/>
      <c r="D97" s="37"/>
    </row>
    <row r="98" spans="1:4">
      <c r="A98" s="37"/>
      <c r="B98" s="37"/>
      <c r="C98" s="37"/>
      <c r="D98" s="37"/>
    </row>
    <row r="99" spans="1:4">
      <c r="A99" s="37"/>
      <c r="B99" s="37"/>
      <c r="C99" s="37"/>
      <c r="D99" s="37"/>
    </row>
    <row r="100" spans="1:4">
      <c r="A100" s="37"/>
      <c r="B100" s="37"/>
      <c r="C100" s="37"/>
      <c r="D100" s="37"/>
    </row>
    <row r="101" spans="1:4">
      <c r="A101" s="37"/>
      <c r="B101" s="37"/>
      <c r="C101" s="37"/>
      <c r="D101" s="37"/>
    </row>
    <row r="102" spans="1:4">
      <c r="A102" s="37"/>
      <c r="B102" s="37"/>
      <c r="C102" s="37"/>
      <c r="D102" s="37"/>
    </row>
    <row r="103" spans="1:4">
      <c r="A103" s="37"/>
      <c r="B103" s="37"/>
      <c r="C103" s="37"/>
      <c r="D103" s="37"/>
    </row>
    <row r="104" spans="1:4">
      <c r="A104" s="37"/>
      <c r="B104" s="37"/>
      <c r="C104" s="37"/>
      <c r="D104" s="37"/>
    </row>
    <row r="105" spans="1:4">
      <c r="A105" s="37"/>
      <c r="B105" s="37"/>
      <c r="C105" s="37"/>
      <c r="D105" s="37"/>
    </row>
    <row r="106" spans="1:4">
      <c r="A106" s="37"/>
      <c r="B106" s="37"/>
      <c r="C106" s="37"/>
      <c r="D106" s="37"/>
    </row>
    <row r="107" spans="1:4">
      <c r="A107" s="37"/>
      <c r="B107" s="37"/>
      <c r="C107" s="37"/>
      <c r="D107" s="37"/>
    </row>
    <row r="108" spans="1:4">
      <c r="A108" s="37"/>
      <c r="B108" s="37"/>
      <c r="C108" s="37"/>
      <c r="D108" s="37"/>
    </row>
    <row r="109" spans="1:4">
      <c r="A109" s="37"/>
      <c r="B109" s="37"/>
      <c r="C109" s="37"/>
      <c r="D109" s="37"/>
    </row>
    <row r="110" spans="1:4">
      <c r="A110" s="37"/>
      <c r="B110" s="37"/>
      <c r="C110" s="37"/>
      <c r="D110" s="37"/>
    </row>
    <row r="111" spans="1:4">
      <c r="A111" s="37"/>
      <c r="B111" s="37"/>
      <c r="C111" s="37"/>
      <c r="D111" s="37"/>
    </row>
    <row r="112" spans="1:4">
      <c r="A112" s="37"/>
      <c r="B112" s="37"/>
      <c r="C112" s="37"/>
      <c r="D112" s="37"/>
    </row>
    <row r="113" spans="1:4">
      <c r="A113" s="37"/>
      <c r="B113" s="37"/>
      <c r="C113" s="37"/>
      <c r="D113" s="37"/>
    </row>
    <row r="114" spans="1:4">
      <c r="A114" s="37"/>
      <c r="B114" s="37"/>
      <c r="C114" s="37"/>
      <c r="D114" s="37"/>
    </row>
    <row r="115" spans="1:4">
      <c r="A115" s="37"/>
      <c r="B115" s="37"/>
      <c r="C115" s="37"/>
      <c r="D115" s="37"/>
    </row>
    <row r="116" spans="1:4">
      <c r="A116" s="37"/>
      <c r="B116" s="37"/>
      <c r="C116" s="37"/>
      <c r="D116" s="37"/>
    </row>
    <row r="117" spans="1:4">
      <c r="A117" s="37"/>
      <c r="B117" s="37"/>
      <c r="C117" s="37"/>
      <c r="D117" s="37"/>
    </row>
    <row r="118" spans="1:4">
      <c r="A118" s="37"/>
      <c r="B118" s="37"/>
      <c r="C118" s="37"/>
      <c r="D118" s="37"/>
    </row>
    <row r="119" spans="1:4">
      <c r="A119" s="37"/>
      <c r="B119" s="37"/>
      <c r="C119" s="37"/>
      <c r="D119" s="37"/>
    </row>
    <row r="120" spans="1:4">
      <c r="A120" s="37"/>
      <c r="B120" s="37"/>
      <c r="C120" s="37"/>
      <c r="D120" s="37"/>
    </row>
    <row r="121" spans="1:4">
      <c r="A121" s="37"/>
      <c r="B121" s="37"/>
      <c r="C121" s="37"/>
      <c r="D121" s="37"/>
    </row>
    <row r="122" spans="1:4">
      <c r="A122" s="37"/>
      <c r="B122" s="37"/>
      <c r="C122" s="37"/>
      <c r="D122" s="37"/>
    </row>
    <row r="123" spans="1:4">
      <c r="A123" s="37"/>
      <c r="B123" s="37"/>
      <c r="C123" s="37"/>
      <c r="D123" s="37"/>
    </row>
    <row r="124" spans="1:4">
      <c r="A124" s="37"/>
      <c r="B124" s="37"/>
      <c r="C124" s="37"/>
      <c r="D124" s="37"/>
    </row>
    <row r="125" spans="1:4">
      <c r="A125" s="37"/>
      <c r="B125" s="37"/>
      <c r="C125" s="37"/>
      <c r="D125" s="37"/>
    </row>
    <row r="126" spans="1:4">
      <c r="A126" s="37"/>
      <c r="B126" s="37"/>
      <c r="C126" s="37"/>
      <c r="D126" s="37"/>
    </row>
    <row r="127" spans="1:4">
      <c r="A127" s="37"/>
      <c r="B127" s="37"/>
      <c r="C127" s="37"/>
      <c r="D127" s="37"/>
    </row>
    <row r="128" spans="1:4">
      <c r="A128" s="37"/>
      <c r="B128" s="37"/>
      <c r="C128" s="37"/>
      <c r="D128" s="37"/>
    </row>
    <row r="129" spans="1:4">
      <c r="A129" s="37"/>
      <c r="B129" s="37"/>
      <c r="C129" s="37"/>
      <c r="D129" s="37"/>
    </row>
    <row r="130" spans="1:4">
      <c r="A130" s="37"/>
      <c r="B130" s="37"/>
      <c r="C130" s="37"/>
      <c r="D130" s="37"/>
    </row>
    <row r="131" spans="1:4">
      <c r="A131" s="37"/>
      <c r="B131" s="37"/>
      <c r="C131" s="37"/>
      <c r="D131" s="37"/>
    </row>
    <row r="132" spans="1:4">
      <c r="A132" s="37"/>
      <c r="B132" s="37"/>
      <c r="C132" s="37"/>
      <c r="D132" s="37"/>
    </row>
    <row r="133" spans="1:4">
      <c r="A133" s="37"/>
      <c r="B133" s="37"/>
      <c r="C133" s="37"/>
      <c r="D133" s="37"/>
    </row>
    <row r="134" spans="1:4">
      <c r="A134" s="37"/>
      <c r="B134" s="37"/>
      <c r="C134" s="37"/>
      <c r="D134" s="37"/>
    </row>
    <row r="135" spans="1:4">
      <c r="A135" s="37"/>
      <c r="B135" s="37"/>
      <c r="C135" s="37"/>
      <c r="D135" s="37"/>
    </row>
    <row r="136" spans="1:4">
      <c r="A136" s="37"/>
      <c r="B136" s="37"/>
      <c r="C136" s="37"/>
      <c r="D136" s="37"/>
    </row>
    <row r="137" spans="1:4">
      <c r="A137" s="37"/>
      <c r="B137" s="37"/>
      <c r="C137" s="37"/>
      <c r="D137" s="37"/>
    </row>
    <row r="138" spans="1:4">
      <c r="A138" s="37"/>
      <c r="B138" s="37"/>
      <c r="C138" s="37"/>
      <c r="D138" s="37"/>
    </row>
    <row r="139" spans="1:4">
      <c r="A139" s="37"/>
      <c r="B139" s="37"/>
      <c r="C139" s="37"/>
      <c r="D139" s="37"/>
    </row>
    <row r="140" spans="1:4">
      <c r="A140" s="37"/>
      <c r="B140" s="37"/>
      <c r="C140" s="37"/>
      <c r="D140" s="37"/>
    </row>
    <row r="141" spans="1:4">
      <c r="A141" s="37"/>
      <c r="B141" s="37"/>
      <c r="C141" s="37"/>
      <c r="D141" s="37"/>
    </row>
    <row r="142" spans="1:4">
      <c r="A142" s="37"/>
      <c r="B142" s="37"/>
      <c r="C142" s="37"/>
      <c r="D142" s="37"/>
    </row>
    <row r="143" spans="1:4">
      <c r="A143" s="37"/>
      <c r="B143" s="37"/>
      <c r="C143" s="37"/>
      <c r="D143" s="37"/>
    </row>
    <row r="144" spans="1:4">
      <c r="A144" s="37"/>
      <c r="B144" s="37"/>
      <c r="C144" s="37"/>
      <c r="D144" s="37"/>
    </row>
    <row r="145" spans="1:4">
      <c r="A145" s="37"/>
      <c r="B145" s="37"/>
      <c r="C145" s="37"/>
      <c r="D145" s="37"/>
    </row>
    <row r="146" spans="1:4">
      <c r="A146" s="37"/>
      <c r="B146" s="37"/>
      <c r="C146" s="37"/>
      <c r="D146" s="37"/>
    </row>
    <row r="147" spans="1:4">
      <c r="A147" s="37"/>
      <c r="B147" s="37"/>
      <c r="C147" s="37"/>
      <c r="D147" s="37"/>
    </row>
    <row r="148" spans="1:4">
      <c r="A148" s="37"/>
      <c r="B148" s="37"/>
      <c r="C148" s="37"/>
      <c r="D148" s="37"/>
    </row>
    <row r="149" spans="1:4">
      <c r="A149" s="37"/>
      <c r="B149" s="37"/>
      <c r="C149" s="37"/>
      <c r="D149" s="37"/>
    </row>
    <row r="150" spans="1:4">
      <c r="A150" s="37"/>
      <c r="B150" s="37"/>
      <c r="C150" s="37"/>
      <c r="D150" s="37"/>
    </row>
    <row r="151" spans="1:4">
      <c r="A151" s="37"/>
      <c r="B151" s="37"/>
      <c r="C151" s="37"/>
      <c r="D151" s="37"/>
    </row>
    <row r="152" spans="1:4">
      <c r="A152" s="37"/>
      <c r="B152" s="37"/>
      <c r="C152" s="37"/>
      <c r="D152" s="37"/>
    </row>
    <row r="153" spans="1:4">
      <c r="A153" s="37"/>
      <c r="B153" s="37"/>
      <c r="C153" s="37"/>
      <c r="D153" s="37"/>
    </row>
    <row r="154" spans="1:4">
      <c r="A154" s="37"/>
      <c r="B154" s="37"/>
      <c r="C154" s="37"/>
      <c r="D154" s="37"/>
    </row>
    <row r="155" spans="1:4">
      <c r="A155" s="37"/>
      <c r="B155" s="37"/>
      <c r="C155" s="37"/>
      <c r="D155" s="37"/>
    </row>
    <row r="156" spans="1:4">
      <c r="A156" s="37"/>
      <c r="B156" s="37"/>
      <c r="C156" s="37"/>
      <c r="D156" s="37"/>
    </row>
    <row r="157" spans="1:4">
      <c r="A157" s="37"/>
      <c r="B157" s="37"/>
      <c r="C157" s="37"/>
      <c r="D157" s="37"/>
    </row>
    <row r="158" spans="1:4">
      <c r="A158" s="37"/>
      <c r="B158" s="37"/>
      <c r="C158" s="37"/>
      <c r="D158" s="37"/>
    </row>
    <row r="159" spans="1:4">
      <c r="A159" s="37"/>
      <c r="B159" s="37"/>
      <c r="C159" s="37"/>
      <c r="D159" s="37"/>
    </row>
    <row r="160" spans="1:4">
      <c r="A160" s="37"/>
      <c r="B160" s="37"/>
      <c r="C160" s="37"/>
      <c r="D160" s="37"/>
    </row>
    <row r="161" spans="1:4">
      <c r="A161" s="37"/>
      <c r="B161" s="37"/>
      <c r="C161" s="37"/>
      <c r="D161" s="37"/>
    </row>
    <row r="162" spans="1:4">
      <c r="A162" s="37"/>
      <c r="B162" s="37"/>
      <c r="C162" s="37"/>
      <c r="D162" s="37"/>
    </row>
    <row r="163" spans="1:4">
      <c r="A163" s="37"/>
      <c r="B163" s="37"/>
      <c r="C163" s="37"/>
      <c r="D163" s="37"/>
    </row>
    <row r="164" spans="1:4">
      <c r="A164" s="37"/>
      <c r="B164" s="37"/>
      <c r="C164" s="37"/>
      <c r="D164" s="37"/>
    </row>
    <row r="165" spans="1:4">
      <c r="A165" s="37"/>
      <c r="B165" s="37"/>
      <c r="C165" s="37"/>
      <c r="D165" s="37"/>
    </row>
    <row r="166" spans="1:4">
      <c r="A166" s="37"/>
      <c r="B166" s="37"/>
      <c r="C166" s="37"/>
      <c r="D166" s="37"/>
    </row>
    <row r="167" spans="1:4">
      <c r="A167" s="37"/>
      <c r="B167" s="37"/>
      <c r="C167" s="37"/>
      <c r="D167" s="37"/>
    </row>
    <row r="168" spans="1:4">
      <c r="A168" s="37"/>
      <c r="B168" s="37"/>
      <c r="C168" s="37"/>
      <c r="D168" s="37"/>
    </row>
    <row r="169" spans="1:4">
      <c r="A169" s="37"/>
      <c r="B169" s="37"/>
      <c r="C169" s="37"/>
      <c r="D169" s="37"/>
    </row>
    <row r="170" spans="1:4">
      <c r="A170" s="37"/>
      <c r="B170" s="37"/>
      <c r="C170" s="37"/>
      <c r="D170" s="37"/>
    </row>
    <row r="171" spans="1:4">
      <c r="A171" s="37"/>
      <c r="B171" s="37"/>
      <c r="C171" s="37"/>
      <c r="D171" s="37"/>
    </row>
    <row r="172" spans="1:4">
      <c r="A172" s="37"/>
      <c r="B172" s="37"/>
      <c r="C172" s="37"/>
      <c r="D172" s="37"/>
    </row>
    <row r="173" spans="1:4">
      <c r="A173" s="37"/>
      <c r="B173" s="37"/>
      <c r="C173" s="37"/>
      <c r="D173" s="37"/>
    </row>
    <row r="174" spans="1:4">
      <c r="A174" s="37"/>
      <c r="B174" s="37"/>
      <c r="C174" s="37"/>
      <c r="D174" s="37"/>
    </row>
    <row r="175" spans="1:4">
      <c r="A175" s="37"/>
      <c r="B175" s="37"/>
      <c r="C175" s="37"/>
      <c r="D175" s="37"/>
    </row>
    <row r="176" spans="1:4">
      <c r="A176" s="37"/>
      <c r="B176" s="37"/>
      <c r="C176" s="37"/>
      <c r="D176" s="37"/>
    </row>
    <row r="177" spans="1:4">
      <c r="A177" s="37"/>
      <c r="B177" s="37"/>
      <c r="C177" s="37"/>
      <c r="D177" s="37"/>
    </row>
    <row r="178" spans="1:4">
      <c r="A178" s="37"/>
      <c r="B178" s="37"/>
      <c r="C178" s="37"/>
      <c r="D178" s="37"/>
    </row>
    <row r="179" spans="1:4">
      <c r="A179" s="37"/>
      <c r="B179" s="37"/>
      <c r="C179" s="37"/>
      <c r="D179" s="37"/>
    </row>
    <row r="180" spans="1:4">
      <c r="A180" s="37"/>
      <c r="B180" s="37"/>
      <c r="C180" s="37"/>
      <c r="D180" s="37"/>
    </row>
    <row r="181" spans="1:4">
      <c r="A181" s="37"/>
      <c r="B181" s="37"/>
      <c r="C181" s="37"/>
      <c r="D181" s="37"/>
    </row>
    <row r="182" spans="1:4">
      <c r="A182" s="37"/>
      <c r="B182" s="37"/>
      <c r="C182" s="37"/>
      <c r="D182" s="37"/>
    </row>
    <row r="183" spans="1:4">
      <c r="A183" s="37"/>
      <c r="B183" s="37"/>
      <c r="C183" s="37"/>
      <c r="D183" s="37"/>
    </row>
    <row r="184" spans="1:4">
      <c r="A184" s="37"/>
      <c r="B184" s="37"/>
      <c r="C184" s="37"/>
      <c r="D184" s="37"/>
    </row>
    <row r="185" spans="1:4">
      <c r="A185" s="37"/>
      <c r="B185" s="37"/>
      <c r="C185" s="37"/>
      <c r="D185" s="37"/>
    </row>
    <row r="186" spans="1:4">
      <c r="A186" s="37"/>
      <c r="B186" s="37"/>
      <c r="C186" s="37"/>
      <c r="D186" s="37"/>
    </row>
    <row r="187" spans="1:4">
      <c r="A187" s="37"/>
      <c r="B187" s="37"/>
      <c r="C187" s="37"/>
      <c r="D187" s="37"/>
    </row>
    <row r="188" spans="1:4">
      <c r="A188" s="37"/>
      <c r="B188" s="37"/>
      <c r="C188" s="37"/>
      <c r="D188" s="37"/>
    </row>
    <row r="189" spans="1:4">
      <c r="A189" s="37"/>
      <c r="B189" s="37"/>
      <c r="C189" s="37"/>
      <c r="D189" s="37"/>
    </row>
    <row r="190" spans="1:4">
      <c r="A190" s="37"/>
      <c r="B190" s="37"/>
      <c r="C190" s="37"/>
      <c r="D190" s="37"/>
    </row>
    <row r="191" spans="1:4">
      <c r="A191" s="37"/>
      <c r="B191" s="37"/>
      <c r="C191" s="37"/>
      <c r="D191" s="37"/>
    </row>
    <row r="192" spans="1:4">
      <c r="A192" s="37"/>
      <c r="B192" s="37"/>
      <c r="C192" s="37"/>
      <c r="D192" s="37"/>
    </row>
    <row r="193" spans="1:4">
      <c r="A193" s="37"/>
      <c r="B193" s="37"/>
      <c r="C193" s="37"/>
      <c r="D193" s="37"/>
    </row>
    <row r="194" spans="1:4">
      <c r="A194" s="37"/>
      <c r="B194" s="37"/>
      <c r="C194" s="37"/>
      <c r="D194" s="37"/>
    </row>
    <row r="195" spans="1:4">
      <c r="A195" s="37"/>
      <c r="B195" s="37"/>
      <c r="C195" s="37"/>
      <c r="D195" s="37"/>
    </row>
    <row r="196" spans="1:4">
      <c r="A196" s="37"/>
      <c r="B196" s="37"/>
      <c r="C196" s="37"/>
      <c r="D196" s="37"/>
    </row>
    <row r="197" spans="1:4">
      <c r="A197" s="37"/>
      <c r="B197" s="37"/>
      <c r="C197" s="37"/>
      <c r="D197" s="37"/>
    </row>
    <row r="198" spans="1:4">
      <c r="A198" s="37"/>
      <c r="B198" s="37"/>
      <c r="C198" s="37"/>
      <c r="D198" s="37"/>
    </row>
    <row r="199" spans="1:4">
      <c r="A199" s="37"/>
      <c r="B199" s="37"/>
      <c r="C199" s="37"/>
      <c r="D199" s="37"/>
    </row>
    <row r="200" spans="1:4">
      <c r="A200" s="37"/>
      <c r="B200" s="37"/>
      <c r="C200" s="37"/>
      <c r="D200" s="37"/>
    </row>
    <row r="201" spans="1:4">
      <c r="A201" s="37"/>
      <c r="B201" s="37"/>
      <c r="C201" s="37"/>
      <c r="D201" s="37"/>
    </row>
    <row r="202" spans="1:4">
      <c r="A202" s="37"/>
      <c r="B202" s="37"/>
      <c r="C202" s="37"/>
      <c r="D202" s="37"/>
    </row>
    <row r="203" spans="1:4">
      <c r="A203" s="37"/>
      <c r="B203" s="37"/>
      <c r="C203" s="37"/>
      <c r="D203" s="37"/>
    </row>
    <row r="204" spans="1:4">
      <c r="A204" s="37"/>
      <c r="B204" s="37"/>
      <c r="C204" s="37"/>
      <c r="D204" s="37"/>
    </row>
    <row r="205" spans="1:4">
      <c r="A205" s="37"/>
      <c r="B205" s="37"/>
      <c r="C205" s="37"/>
      <c r="D205" s="37"/>
    </row>
    <row r="206" spans="1:4">
      <c r="A206" s="37"/>
      <c r="B206" s="37"/>
      <c r="C206" s="37"/>
      <c r="D206" s="37"/>
    </row>
    <row r="207" spans="1:4">
      <c r="A207" s="37"/>
      <c r="B207" s="37"/>
      <c r="C207" s="37"/>
      <c r="D207" s="37"/>
    </row>
    <row r="208" spans="1:4">
      <c r="A208" s="37"/>
      <c r="B208" s="37"/>
      <c r="C208" s="37"/>
      <c r="D208" s="37"/>
    </row>
    <row r="209" spans="1:4">
      <c r="A209" s="37"/>
      <c r="B209" s="37"/>
      <c r="C209" s="37"/>
      <c r="D209" s="37"/>
    </row>
    <row r="210" spans="1:4">
      <c r="A210" s="37"/>
      <c r="B210" s="37"/>
      <c r="C210" s="37"/>
      <c r="D210" s="37"/>
    </row>
    <row r="211" spans="1:4">
      <c r="A211" s="37"/>
      <c r="B211" s="37"/>
      <c r="C211" s="37"/>
      <c r="D211" s="37"/>
    </row>
    <row r="212" spans="1:4">
      <c r="A212" s="37"/>
      <c r="B212" s="37"/>
      <c r="C212" s="37"/>
      <c r="D212" s="37"/>
    </row>
    <row r="213" spans="1:4">
      <c r="A213" s="37"/>
      <c r="B213" s="37"/>
      <c r="C213" s="37"/>
      <c r="D213" s="37"/>
    </row>
    <row r="214" spans="1:4">
      <c r="A214" s="37"/>
      <c r="B214" s="37"/>
      <c r="C214" s="37"/>
      <c r="D214" s="37"/>
    </row>
    <row r="215" spans="1:4">
      <c r="A215" s="37"/>
      <c r="B215" s="37"/>
      <c r="C215" s="37"/>
      <c r="D215" s="37"/>
    </row>
    <row r="216" spans="1:4">
      <c r="A216" s="37"/>
      <c r="B216" s="37"/>
      <c r="C216" s="37"/>
      <c r="D216" s="37"/>
    </row>
    <row r="217" spans="1:4">
      <c r="A217" s="37"/>
      <c r="B217" s="37"/>
      <c r="C217" s="37"/>
      <c r="D217" s="37"/>
    </row>
    <row r="218" spans="1:4">
      <c r="A218" s="37"/>
      <c r="B218" s="37"/>
      <c r="C218" s="37"/>
      <c r="D218" s="37"/>
    </row>
    <row r="219" spans="1:4">
      <c r="A219" s="37"/>
      <c r="B219" s="37"/>
      <c r="C219" s="37"/>
      <c r="D219" s="37"/>
    </row>
    <row r="220" spans="1:4">
      <c r="A220" s="37"/>
      <c r="B220" s="37"/>
      <c r="C220" s="37"/>
      <c r="D220" s="37"/>
    </row>
    <row r="221" spans="1:4">
      <c r="A221" s="37"/>
      <c r="B221" s="37"/>
      <c r="C221" s="37"/>
      <c r="D221" s="37"/>
    </row>
    <row r="222" spans="1:4">
      <c r="A222" s="37"/>
      <c r="B222" s="37"/>
      <c r="C222" s="37"/>
      <c r="D222" s="37"/>
    </row>
    <row r="223" spans="1:4">
      <c r="A223" s="37"/>
      <c r="B223" s="37"/>
      <c r="C223" s="37"/>
      <c r="D223" s="37"/>
    </row>
    <row r="224" spans="1:4">
      <c r="A224" s="37"/>
      <c r="B224" s="37"/>
      <c r="C224" s="37"/>
      <c r="D224" s="37"/>
    </row>
    <row r="225" spans="1:4">
      <c r="A225" s="37"/>
      <c r="B225" s="37"/>
      <c r="C225" s="37"/>
      <c r="D225" s="37"/>
    </row>
    <row r="226" spans="1:4">
      <c r="A226" s="37"/>
      <c r="B226" s="37"/>
      <c r="C226" s="37"/>
      <c r="D226" s="37"/>
    </row>
    <row r="227" spans="1:4">
      <c r="A227" s="37"/>
      <c r="B227" s="37"/>
      <c r="C227" s="37"/>
      <c r="D227" s="37"/>
    </row>
    <row r="228" spans="1:4">
      <c r="A228" s="37"/>
      <c r="B228" s="37"/>
      <c r="C228" s="37"/>
      <c r="D228" s="37"/>
    </row>
    <row r="229" spans="1:4">
      <c r="A229" s="37"/>
      <c r="B229" s="37"/>
      <c r="C229" s="37"/>
      <c r="D229" s="37"/>
    </row>
    <row r="230" spans="1:4">
      <c r="A230" s="37"/>
      <c r="B230" s="37"/>
      <c r="C230" s="37"/>
      <c r="D230" s="37"/>
    </row>
  </sheetData>
  <phoneticPr fontId="5" type="noConversion"/>
  <conditionalFormatting sqref="E11:T11 E1:T1">
    <cfRule type="expression" dxfId="1" priority="1" stopIfTrue="1">
      <formula>ISBLANK(#REF!)</formula>
    </cfRule>
  </conditionalFormatting>
  <conditionalFormatting sqref="E7:R7">
    <cfRule type="cellIs" dxfId="0" priority="2" stopIfTrue="1" operator="equal">
      <formula>0</formula>
    </cfRule>
  </conditionalFormatting>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Charts</vt:lpstr>
      </vt:variant>
      <vt:variant>
        <vt:i4>4</vt:i4>
      </vt:variant>
    </vt:vector>
  </HeadingPairs>
  <TitlesOfParts>
    <vt:vector size="14" baseType="lpstr">
      <vt:lpstr>Intro</vt:lpstr>
      <vt:lpstr>Readme</vt:lpstr>
      <vt:lpstr>DATA &amp; STATS</vt:lpstr>
      <vt:lpstr>Corrections</vt:lpstr>
      <vt:lpstr>OPTIMIZER(all risky)</vt:lpstr>
      <vt:lpstr>OPTIMIZER(riskless)</vt:lpstr>
      <vt:lpstr>DATA &amp; STATS (2)</vt:lpstr>
      <vt:lpstr>Corrections (2)</vt:lpstr>
      <vt:lpstr>OPTIMIZER(all risky 5clas)</vt:lpstr>
      <vt:lpstr>OPTIMIZER(riskless 5clas)</vt:lpstr>
      <vt:lpstr>CHART_Er_VOL</vt:lpstr>
      <vt:lpstr>CHART_Portfolio comp</vt:lpstr>
      <vt:lpstr>CHART_Er_VOL (5clas)</vt:lpstr>
      <vt:lpstr>CHART_Portfolio comp (5clas)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sbokhari</dc:creator>
  <cp:lastModifiedBy>Windows User</cp:lastModifiedBy>
  <dcterms:created xsi:type="dcterms:W3CDTF">2011-01-31T23:30:55Z</dcterms:created>
  <dcterms:modified xsi:type="dcterms:W3CDTF">2017-12-12T23:52:01Z</dcterms:modified>
</cp:coreProperties>
</file>