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640" firstSheet="1" activeTab="6"/>
  </bookViews>
  <sheets>
    <sheet name="Intro" sheetId="2" r:id="rId1"/>
    <sheet name="Exh 19-1 Duration" sheetId="3" r:id="rId2"/>
    <sheet name="19-2 DurMtgChart" sheetId="4" r:id="rId3"/>
    <sheet name="19-3&amp;4 Int Rates" sheetId="5" r:id="rId4"/>
    <sheet name="19-10" sheetId="6" r:id="rId5"/>
    <sheet name="19-11" sheetId="7" r:id="rId6"/>
    <sheet name="19-12&amp;13" sheetId="1" r:id="rId7"/>
  </sheets>
  <externalReferences>
    <externalReference r:id="rId8"/>
  </externalReferences>
  <definedNames>
    <definedName name="__123Graph_AINTRATE" localSheetId="3" hidden="1">'19-3&amp;4 Int Rates'!$B$4:$B$73</definedName>
    <definedName name="__123Graph_AYLDCURV" localSheetId="3" hidden="1">'19-3&amp;4 Int Rates'!$E$24:$E$34</definedName>
    <definedName name="__123Graph_BINTRATE" localSheetId="3" hidden="1">'19-3&amp;4 Int Rates'!$C$4:$C$73</definedName>
    <definedName name="__123Graph_BYLDCURV" localSheetId="3" hidden="1">'19-3&amp;4 Int Rates'!$L$24:$L$34</definedName>
    <definedName name="__123Graph_XINTRATE" localSheetId="3" hidden="1">'19-3&amp;4 Int Rates'!$A$4:$A$73</definedName>
    <definedName name="__123Graph_XYLDCURV" localSheetId="3" hidden="1">'19-3&amp;4 Int Rates'!$D$24:$D$34</definedName>
    <definedName name="_1__123Graph_ACHART_1" hidden="1">'[1]CAM-Sched'!$D$7:$D$366</definedName>
    <definedName name="_2__123Graph_ACHART_2" hidden="1">'[1]CAM-Sched'!$D$7:$D$366</definedName>
    <definedName name="_3__123Graph_BCHART_1" hidden="1">'[1]CAM-Sched'!$C$7:$C$366</definedName>
    <definedName name="_4__123Graph_BCHART_2" hidden="1">'[1]CAM-Sched'!$C$7:$C$366</definedName>
    <definedName name="_5__123Graph_CCHART_1" hidden="1">'[1]CAM-Sched'!$E$7:$E$366</definedName>
    <definedName name="_6__123Graph_CCHART_2" hidden="1">'[1]CAM-Sched'!$E$7:$E$366</definedName>
    <definedName name="_Regression_Int" localSheetId="3" hidden="1">1</definedName>
  </definedNames>
  <calcPr calcId="125725"/>
</workbook>
</file>

<file path=xl/calcChain.xml><?xml version="1.0" encoding="utf-8"?>
<calcChain xmlns="http://schemas.openxmlformats.org/spreadsheetml/2006/main">
  <c r="AD4" i="1"/>
  <c r="AD3"/>
  <c r="AI1"/>
  <c r="AH1"/>
  <c r="AG1"/>
  <c r="AF1"/>
  <c r="AE1"/>
  <c r="AD1"/>
  <c r="AI2"/>
  <c r="AH2"/>
  <c r="AG2"/>
  <c r="AF2"/>
  <c r="AE2"/>
  <c r="AD2"/>
  <c r="E29" i="7"/>
  <c r="C30"/>
  <c r="C29"/>
  <c r="J56"/>
  <c r="J55"/>
  <c r="J54"/>
  <c r="J53"/>
  <c r="J52"/>
  <c r="J51"/>
  <c r="J50"/>
  <c r="H56"/>
  <c r="H55"/>
  <c r="G55"/>
  <c r="G54"/>
  <c r="G53"/>
  <c r="H53" s="1"/>
  <c r="H52"/>
  <c r="G52"/>
  <c r="H51"/>
  <c r="G51"/>
  <c r="H50"/>
  <c r="G50"/>
  <c r="D55"/>
  <c r="D54"/>
  <c r="D53"/>
  <c r="I53" s="1"/>
  <c r="D52"/>
  <c r="I52" s="1"/>
  <c r="D51"/>
  <c r="D50"/>
  <c r="I50" s="1"/>
  <c r="D29" l="1"/>
  <c r="D30" s="1"/>
  <c r="I51"/>
  <c r="I55"/>
  <c r="I54"/>
  <c r="H54"/>
  <c r="K3" i="5"/>
  <c r="K2"/>
  <c r="K1"/>
  <c r="I56" i="7" l="1"/>
  <c r="C6" i="6"/>
  <c r="C5"/>
  <c r="B6"/>
  <c r="B5"/>
  <c r="C94"/>
  <c r="C93"/>
  <c r="C92"/>
  <c r="C91"/>
  <c r="C90"/>
  <c r="C89"/>
  <c r="B94"/>
  <c r="B93"/>
  <c r="B92"/>
  <c r="B91"/>
  <c r="B90"/>
  <c r="B89"/>
  <c r="C90" i="5"/>
  <c r="C89"/>
  <c r="B90"/>
  <c r="B89"/>
  <c r="J49" i="7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Q9" i="6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R8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Q8"/>
  <c r="C33" i="4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L14"/>
  <c r="C14"/>
  <c r="M13"/>
  <c r="C13"/>
  <c r="R12"/>
  <c r="P12"/>
  <c r="N13" s="1"/>
  <c r="C12"/>
  <c r="C11"/>
  <c r="C10"/>
  <c r="C9"/>
  <c r="C8"/>
  <c r="C7"/>
  <c r="C6"/>
  <c r="Q5"/>
  <c r="C5"/>
  <c r="C4"/>
  <c r="C3"/>
  <c r="G10" i="3"/>
  <c r="F10"/>
  <c r="F11" s="1"/>
  <c r="B10"/>
  <c r="C10" s="1"/>
  <c r="G9"/>
  <c r="F9"/>
  <c r="C9"/>
  <c r="B9"/>
  <c r="G13" i="1"/>
  <c r="F13"/>
  <c r="G12"/>
  <c r="F12"/>
  <c r="E12"/>
  <c r="G11"/>
  <c r="F11"/>
  <c r="E11"/>
  <c r="D11"/>
  <c r="G10"/>
  <c r="F10"/>
  <c r="E10"/>
  <c r="D10"/>
  <c r="C10"/>
  <c r="G6"/>
  <c r="F6"/>
  <c r="E6"/>
  <c r="D6"/>
  <c r="C6"/>
  <c r="G5"/>
  <c r="F5"/>
  <c r="E5"/>
  <c r="D5"/>
  <c r="C5"/>
  <c r="B5"/>
  <c r="S42"/>
  <c r="G14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Q4"/>
  <c r="P4"/>
  <c r="Z4" s="1"/>
  <c r="B3" i="6" l="1"/>
  <c r="Q88"/>
  <c r="Q89" s="1"/>
  <c r="Q90" s="1"/>
  <c r="Q91" s="1"/>
  <c r="Q92" s="1"/>
  <c r="B8" s="1"/>
  <c r="C3"/>
  <c r="C7"/>
  <c r="R87"/>
  <c r="R88" s="1"/>
  <c r="R89" s="1"/>
  <c r="R90" s="1"/>
  <c r="R91" s="1"/>
  <c r="R92" s="1"/>
  <c r="C4" s="1"/>
  <c r="B7"/>
  <c r="D90" i="5"/>
  <c r="D89"/>
  <c r="G11" i="3"/>
  <c r="F12"/>
  <c r="R14" i="4"/>
  <c r="S14" s="1"/>
  <c r="T14" s="1"/>
  <c r="U14" s="1"/>
  <c r="M14"/>
  <c r="B11" i="3"/>
  <c r="O13" i="4"/>
  <c r="P13" s="1"/>
  <c r="R13"/>
  <c r="L15"/>
  <c r="Q45" i="1"/>
  <c r="P45"/>
  <c r="Z5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5" s="1"/>
  <c r="AA4"/>
  <c r="AA5" s="1"/>
  <c r="AA6" s="1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5" s="1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G15"/>
  <c r="G1" s="1"/>
  <c r="S14"/>
  <c r="F15"/>
  <c r="F1" s="1"/>
  <c r="F14"/>
  <c r="S13"/>
  <c r="E15"/>
  <c r="E1" s="1"/>
  <c r="E14"/>
  <c r="E13"/>
  <c r="S12"/>
  <c r="D15"/>
  <c r="D1" s="1"/>
  <c r="D14"/>
  <c r="D13"/>
  <c r="D12"/>
  <c r="S11"/>
  <c r="C15"/>
  <c r="C14"/>
  <c r="C13"/>
  <c r="C12"/>
  <c r="C11"/>
  <c r="S10"/>
  <c r="B15"/>
  <c r="B14"/>
  <c r="B13"/>
  <c r="B12"/>
  <c r="B11"/>
  <c r="B10"/>
  <c r="S9"/>
  <c r="S8"/>
  <c r="S7"/>
  <c r="S6"/>
  <c r="S5"/>
  <c r="Y4"/>
  <c r="Y5" s="1"/>
  <c r="Y6" s="1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X4"/>
  <c r="X5" s="1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F4" s="1"/>
  <c r="W4"/>
  <c r="W5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E4" s="1"/>
  <c r="V4"/>
  <c r="V5" s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U4"/>
  <c r="U5" s="1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T4"/>
  <c r="T5" s="1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S4"/>
  <c r="B4" i="6" l="1"/>
  <c r="C8"/>
  <c r="C11" i="3"/>
  <c r="B12"/>
  <c r="N14" i="4"/>
  <c r="S13"/>
  <c r="T13" s="1"/>
  <c r="U13" s="1"/>
  <c r="L16"/>
  <c r="R15"/>
  <c r="S15" s="1"/>
  <c r="T15" s="1"/>
  <c r="U15" s="1"/>
  <c r="M15"/>
  <c r="F13" i="3"/>
  <c r="G12"/>
  <c r="O14" i="4"/>
  <c r="P14" s="1"/>
  <c r="D8" i="1"/>
  <c r="G8"/>
  <c r="U42"/>
  <c r="C4" s="1"/>
  <c r="T42"/>
  <c r="B4" s="1"/>
  <c r="V42"/>
  <c r="D4" s="1"/>
  <c r="Y42"/>
  <c r="G4" s="1"/>
  <c r="D7"/>
  <c r="G7"/>
  <c r="F8"/>
  <c r="E8"/>
  <c r="F7"/>
  <c r="E7"/>
  <c r="N15" i="4" l="1"/>
  <c r="O15" s="1"/>
  <c r="P15" s="1"/>
  <c r="G13" i="3"/>
  <c r="F14"/>
  <c r="C12"/>
  <c r="B13"/>
  <c r="C13" s="1"/>
  <c r="R16" i="4"/>
  <c r="S16" s="1"/>
  <c r="T16" s="1"/>
  <c r="U16" s="1"/>
  <c r="M16"/>
  <c r="L17"/>
  <c r="D53" i="1" a="1"/>
  <c r="P16" i="4" l="1"/>
  <c r="N16"/>
  <c r="O16" s="1"/>
  <c r="G14" i="3"/>
  <c r="F15"/>
  <c r="L18" i="4"/>
  <c r="M17"/>
  <c r="R17" s="1"/>
  <c r="D13" i="3"/>
  <c r="E13" s="1"/>
  <c r="C19"/>
  <c r="D55" i="1"/>
  <c r="D57"/>
  <c r="D54"/>
  <c r="D53"/>
  <c r="D56"/>
  <c r="S17" i="4" l="1"/>
  <c r="T17" s="1"/>
  <c r="U17" s="1"/>
  <c r="F16" i="3"/>
  <c r="G15"/>
  <c r="D9"/>
  <c r="D10"/>
  <c r="E10" s="1"/>
  <c r="D11"/>
  <c r="E11" s="1"/>
  <c r="R18" i="4"/>
  <c r="S18" s="1"/>
  <c r="T18" s="1"/>
  <c r="U18" s="1"/>
  <c r="M18"/>
  <c r="L19"/>
  <c r="N17"/>
  <c r="O17" s="1"/>
  <c r="P17" s="1"/>
  <c r="D12" i="3"/>
  <c r="E12" s="1"/>
  <c r="N18" i="4" l="1"/>
  <c r="O18" s="1"/>
  <c r="P18" s="1"/>
  <c r="E9" i="3"/>
  <c r="E19" s="1"/>
  <c r="D19"/>
  <c r="L20" i="4"/>
  <c r="R19"/>
  <c r="S19" s="1"/>
  <c r="T19" s="1"/>
  <c r="U19" s="1"/>
  <c r="M19"/>
  <c r="F17" i="3"/>
  <c r="G16"/>
  <c r="N19" i="4" l="1"/>
  <c r="O19" s="1"/>
  <c r="P19" s="1"/>
  <c r="G17" i="3"/>
  <c r="F18"/>
  <c r="G18" s="1"/>
  <c r="R20" i="4"/>
  <c r="S20" s="1"/>
  <c r="T20" s="1"/>
  <c r="U20" s="1"/>
  <c r="M20"/>
  <c r="L21"/>
  <c r="P20" l="1"/>
  <c r="P21" s="1"/>
  <c r="N20"/>
  <c r="O20" s="1"/>
  <c r="H18" i="3"/>
  <c r="I18" s="1"/>
  <c r="G19"/>
  <c r="L22" i="4"/>
  <c r="R21"/>
  <c r="S21" s="1"/>
  <c r="T21" s="1"/>
  <c r="U21" s="1"/>
  <c r="M21"/>
  <c r="N21"/>
  <c r="O21" s="1"/>
  <c r="H17" i="3"/>
  <c r="I17" s="1"/>
  <c r="R22" i="4" l="1"/>
  <c r="S22" s="1"/>
  <c r="T22" s="1"/>
  <c r="U22" s="1"/>
  <c r="M22"/>
  <c r="L23"/>
  <c r="N22"/>
  <c r="O22"/>
  <c r="P22" s="1"/>
  <c r="H9" i="3"/>
  <c r="H10"/>
  <c r="I10" s="1"/>
  <c r="H11"/>
  <c r="I11" s="1"/>
  <c r="H12"/>
  <c r="I12" s="1"/>
  <c r="H13"/>
  <c r="I13" s="1"/>
  <c r="H14"/>
  <c r="I14" s="1"/>
  <c r="H15"/>
  <c r="I15" s="1"/>
  <c r="H16"/>
  <c r="I16" s="1"/>
  <c r="I9" l="1"/>
  <c r="I19" s="1"/>
  <c r="H19"/>
  <c r="L24" i="4"/>
  <c r="R23"/>
  <c r="S23" s="1"/>
  <c r="T23" s="1"/>
  <c r="U23" s="1"/>
  <c r="M23"/>
  <c r="O23" s="1"/>
  <c r="P23" s="1"/>
  <c r="N23"/>
  <c r="R24" l="1"/>
  <c r="S24" s="1"/>
  <c r="T24" s="1"/>
  <c r="U24" s="1"/>
  <c r="M24"/>
  <c r="L25"/>
  <c r="N24"/>
  <c r="O24"/>
  <c r="P24" s="1"/>
  <c r="L26" l="1"/>
  <c r="R25"/>
  <c r="S25" s="1"/>
  <c r="T25" s="1"/>
  <c r="U25" s="1"/>
  <c r="M25"/>
  <c r="N25"/>
  <c r="O25" s="1"/>
  <c r="P25" s="1"/>
  <c r="R26" l="1"/>
  <c r="S26" s="1"/>
  <c r="T26" s="1"/>
  <c r="U26" s="1"/>
  <c r="M26"/>
  <c r="L27"/>
  <c r="N26"/>
  <c r="O26"/>
  <c r="P26" s="1"/>
  <c r="L28" l="1"/>
  <c r="R27"/>
  <c r="S27" s="1"/>
  <c r="T27" s="1"/>
  <c r="U27" s="1"/>
  <c r="M27"/>
  <c r="N27"/>
  <c r="O27" s="1"/>
  <c r="P27" s="1"/>
  <c r="R28" l="1"/>
  <c r="S28" s="1"/>
  <c r="T28" s="1"/>
  <c r="U28" s="1"/>
  <c r="M28"/>
  <c r="L29"/>
  <c r="N28"/>
  <c r="O28"/>
  <c r="P28" s="1"/>
  <c r="L30" l="1"/>
  <c r="R29"/>
  <c r="S29" s="1"/>
  <c r="T29" s="1"/>
  <c r="U29" s="1"/>
  <c r="M29"/>
  <c r="N29"/>
  <c r="O29" s="1"/>
  <c r="P29" s="1"/>
  <c r="R30" l="1"/>
  <c r="S30" s="1"/>
  <c r="T30" s="1"/>
  <c r="U30" s="1"/>
  <c r="M30"/>
  <c r="L31"/>
  <c r="N30"/>
  <c r="O30"/>
  <c r="P30" s="1"/>
  <c r="L32" l="1"/>
  <c r="R31"/>
  <c r="S31" s="1"/>
  <c r="T31" s="1"/>
  <c r="U31" s="1"/>
  <c r="M31"/>
  <c r="N31"/>
  <c r="O31" s="1"/>
  <c r="P31" s="1"/>
  <c r="R32" l="1"/>
  <c r="S32" s="1"/>
  <c r="T32" s="1"/>
  <c r="U32" s="1"/>
  <c r="M32"/>
  <c r="L33"/>
  <c r="N32"/>
  <c r="O32"/>
  <c r="P32" s="1"/>
  <c r="O33" l="1"/>
  <c r="P33" s="1"/>
  <c r="R33"/>
  <c r="S33" s="1"/>
  <c r="T33" s="1"/>
  <c r="U33" s="1"/>
  <c r="M33"/>
  <c r="N33"/>
  <c r="L34"/>
  <c r="N34" l="1"/>
  <c r="M34"/>
  <c r="O34" s="1"/>
  <c r="P34" s="1"/>
  <c r="L35"/>
  <c r="R34"/>
  <c r="S34" s="1"/>
  <c r="T34" s="1"/>
  <c r="U34" s="1"/>
  <c r="L36" l="1"/>
  <c r="R35"/>
  <c r="S35" s="1"/>
  <c r="T35" s="1"/>
  <c r="U35" s="1"/>
  <c r="M35"/>
  <c r="O35" s="1"/>
  <c r="P35" s="1"/>
  <c r="N35"/>
  <c r="P36" l="1"/>
  <c r="R36" s="1"/>
  <c r="S36" s="1"/>
  <c r="T36" s="1"/>
  <c r="U36" s="1"/>
  <c r="M36"/>
  <c r="N36"/>
  <c r="L37"/>
  <c r="O36"/>
  <c r="O37" l="1"/>
  <c r="M37"/>
  <c r="N37"/>
  <c r="L38"/>
  <c r="P37"/>
  <c r="R37"/>
  <c r="S37" s="1"/>
  <c r="T37" s="1"/>
  <c r="U37" s="1"/>
  <c r="N38" l="1"/>
  <c r="L39"/>
  <c r="R38"/>
  <c r="S38" s="1"/>
  <c r="T38" s="1"/>
  <c r="U38" s="1"/>
  <c r="M38"/>
  <c r="O38" s="1"/>
  <c r="P38" s="1"/>
  <c r="L40" l="1"/>
  <c r="R39"/>
  <c r="S39" s="1"/>
  <c r="T39" s="1"/>
  <c r="U39" s="1"/>
  <c r="M39"/>
  <c r="N39"/>
  <c r="O39" s="1"/>
  <c r="P39" s="1"/>
  <c r="M40" l="1"/>
  <c r="N40"/>
  <c r="L41"/>
  <c r="O40"/>
  <c r="P40" s="1"/>
  <c r="R40"/>
  <c r="S40" s="1"/>
  <c r="T40" s="1"/>
  <c r="U40" s="1"/>
  <c r="O41" l="1"/>
  <c r="P41" s="1"/>
  <c r="N41"/>
  <c r="L42"/>
  <c r="R41"/>
  <c r="S41" s="1"/>
  <c r="T41" s="1"/>
  <c r="U41" s="1"/>
  <c r="M41"/>
  <c r="N42" l="1"/>
  <c r="L43"/>
  <c r="R42"/>
  <c r="S42" s="1"/>
  <c r="T42" s="1"/>
  <c r="U42" s="1"/>
  <c r="M42"/>
  <c r="O42" s="1"/>
  <c r="P42" s="1"/>
  <c r="L44" l="1"/>
  <c r="R43"/>
  <c r="S43" s="1"/>
  <c r="T43" s="1"/>
  <c r="U43" s="1"/>
  <c r="M43"/>
  <c r="N43"/>
  <c r="O43"/>
  <c r="P43" s="1"/>
  <c r="N44" l="1"/>
  <c r="L45"/>
  <c r="R44"/>
  <c r="S44" s="1"/>
  <c r="T44" s="1"/>
  <c r="U44" s="1"/>
  <c r="M44"/>
  <c r="O44" s="1"/>
  <c r="P44" s="1"/>
  <c r="L46" l="1"/>
  <c r="R45"/>
  <c r="S45" s="1"/>
  <c r="T45" s="1"/>
  <c r="U45" s="1"/>
  <c r="M45"/>
  <c r="O45" s="1"/>
  <c r="P45" s="1"/>
  <c r="N45"/>
  <c r="N46" l="1"/>
  <c r="R46"/>
  <c r="S46" s="1"/>
  <c r="T46" s="1"/>
  <c r="U46" s="1"/>
  <c r="M46"/>
  <c r="O46" s="1"/>
  <c r="P46" s="1"/>
  <c r="L47"/>
  <c r="L48" l="1"/>
  <c r="R47"/>
  <c r="S47" s="1"/>
  <c r="T47" s="1"/>
  <c r="U47" s="1"/>
  <c r="M47"/>
  <c r="N47"/>
  <c r="O47"/>
  <c r="P47" s="1"/>
  <c r="L49" l="1"/>
  <c r="R48"/>
  <c r="S48" s="1"/>
  <c r="T48" s="1"/>
  <c r="U48" s="1"/>
  <c r="M48"/>
  <c r="O48" s="1"/>
  <c r="P48" s="1"/>
  <c r="N48"/>
  <c r="O49" l="1"/>
  <c r="P49" s="1"/>
  <c r="R49"/>
  <c r="S49" s="1"/>
  <c r="T49" s="1"/>
  <c r="U49" s="1"/>
  <c r="M49"/>
  <c r="N49"/>
  <c r="L50"/>
  <c r="N50" l="1"/>
  <c r="M50"/>
  <c r="O50" s="1"/>
  <c r="P50" s="1"/>
  <c r="L51"/>
  <c r="R50"/>
  <c r="S50" s="1"/>
  <c r="T50" s="1"/>
  <c r="U50" s="1"/>
  <c r="L52" l="1"/>
  <c r="R51"/>
  <c r="S51" s="1"/>
  <c r="T51" s="1"/>
  <c r="U51" s="1"/>
  <c r="M51"/>
  <c r="O51" s="1"/>
  <c r="P51" s="1"/>
  <c r="N51"/>
  <c r="P52" l="1"/>
  <c r="R52"/>
  <c r="S52" s="1"/>
  <c r="T52" s="1"/>
  <c r="U52" s="1"/>
  <c r="M52"/>
  <c r="N52"/>
  <c r="L53"/>
  <c r="O52"/>
  <c r="O53" l="1"/>
  <c r="M53"/>
  <c r="N53"/>
  <c r="L54"/>
  <c r="P53"/>
  <c r="R53"/>
  <c r="S53" s="1"/>
  <c r="T53" s="1"/>
  <c r="U53" s="1"/>
  <c r="N54" l="1"/>
  <c r="L55"/>
  <c r="R54"/>
  <c r="S54" s="1"/>
  <c r="T54" s="1"/>
  <c r="U54" s="1"/>
  <c r="M54"/>
  <c r="O54" s="1"/>
  <c r="P54" s="1"/>
  <c r="L56" l="1"/>
  <c r="R55"/>
  <c r="S55" s="1"/>
  <c r="T55" s="1"/>
  <c r="U55" s="1"/>
  <c r="M55"/>
  <c r="N55"/>
  <c r="O55" s="1"/>
  <c r="P55" s="1"/>
  <c r="M56" l="1"/>
  <c r="N56"/>
  <c r="L57"/>
  <c r="O56"/>
  <c r="P56" s="1"/>
  <c r="R56"/>
  <c r="S56" s="1"/>
  <c r="T56" s="1"/>
  <c r="U56" s="1"/>
  <c r="O57" l="1"/>
  <c r="P57" s="1"/>
  <c r="N57"/>
  <c r="L58"/>
  <c r="R57"/>
  <c r="S57" s="1"/>
  <c r="T57" s="1"/>
  <c r="U57" s="1"/>
  <c r="M57"/>
  <c r="N58" l="1"/>
  <c r="L59"/>
  <c r="R58"/>
  <c r="S58" s="1"/>
  <c r="T58" s="1"/>
  <c r="U58" s="1"/>
  <c r="M58"/>
  <c r="O58" s="1"/>
  <c r="P58" s="1"/>
  <c r="L60" l="1"/>
  <c r="R59"/>
  <c r="S59" s="1"/>
  <c r="T59" s="1"/>
  <c r="U59" s="1"/>
  <c r="M59"/>
  <c r="N59"/>
  <c r="O59"/>
  <c r="P59" s="1"/>
  <c r="N60" l="1"/>
  <c r="L61"/>
  <c r="R60"/>
  <c r="S60" s="1"/>
  <c r="T60" s="1"/>
  <c r="U60" s="1"/>
  <c r="M60"/>
  <c r="O60" s="1"/>
  <c r="P60" s="1"/>
  <c r="L62" l="1"/>
  <c r="R61"/>
  <c r="S61" s="1"/>
  <c r="T61" s="1"/>
  <c r="U61" s="1"/>
  <c r="M61"/>
  <c r="O61" s="1"/>
  <c r="P61" s="1"/>
  <c r="N61"/>
  <c r="N62" l="1"/>
  <c r="R62"/>
  <c r="S62" s="1"/>
  <c r="T62" s="1"/>
  <c r="U62" s="1"/>
  <c r="M62"/>
  <c r="O62" s="1"/>
  <c r="P62" s="1"/>
  <c r="L63"/>
  <c r="L64" l="1"/>
  <c r="R63"/>
  <c r="S63" s="1"/>
  <c r="T63" s="1"/>
  <c r="U63" s="1"/>
  <c r="M63"/>
  <c r="N63"/>
  <c r="O63"/>
  <c r="P63" s="1"/>
  <c r="L65" l="1"/>
  <c r="R64"/>
  <c r="S64" s="1"/>
  <c r="T64" s="1"/>
  <c r="U64" s="1"/>
  <c r="M64"/>
  <c r="O64" s="1"/>
  <c r="P64" s="1"/>
  <c r="N64"/>
  <c r="O65" l="1"/>
  <c r="P65" s="1"/>
  <c r="R65"/>
  <c r="S65" s="1"/>
  <c r="T65" s="1"/>
  <c r="U65" s="1"/>
  <c r="M65"/>
  <c r="N65"/>
  <c r="L66"/>
  <c r="N66" l="1"/>
  <c r="M66"/>
  <c r="O66" s="1"/>
  <c r="P66" s="1"/>
  <c r="L67"/>
  <c r="R66"/>
  <c r="S66" s="1"/>
  <c r="T66" s="1"/>
  <c r="U66" s="1"/>
  <c r="L68" l="1"/>
  <c r="R67"/>
  <c r="S67" s="1"/>
  <c r="T67" s="1"/>
  <c r="U67" s="1"/>
  <c r="M67"/>
  <c r="O67" s="1"/>
  <c r="P67" s="1"/>
  <c r="N67"/>
  <c r="P68" l="1"/>
  <c r="R68"/>
  <c r="S68" s="1"/>
  <c r="T68" s="1"/>
  <c r="U68" s="1"/>
  <c r="M68"/>
  <c r="N68"/>
  <c r="L69"/>
  <c r="O68"/>
  <c r="O69" l="1"/>
  <c r="M69"/>
  <c r="N69"/>
  <c r="L70"/>
  <c r="P69"/>
  <c r="R69"/>
  <c r="S69" s="1"/>
  <c r="T69" s="1"/>
  <c r="U69" s="1"/>
  <c r="N70" l="1"/>
  <c r="L71"/>
  <c r="R70"/>
  <c r="S70" s="1"/>
  <c r="T70" s="1"/>
  <c r="U70" s="1"/>
  <c r="M70"/>
  <c r="O70" s="1"/>
  <c r="P70" s="1"/>
  <c r="L72" l="1"/>
  <c r="R71"/>
  <c r="S71" s="1"/>
  <c r="T71" s="1"/>
  <c r="U71" s="1"/>
  <c r="M71"/>
  <c r="N71"/>
  <c r="O71" s="1"/>
  <c r="P71" s="1"/>
  <c r="M72" l="1"/>
  <c r="N72"/>
  <c r="L73"/>
  <c r="O72"/>
  <c r="P72" s="1"/>
  <c r="R72"/>
  <c r="S72" s="1"/>
  <c r="T72" s="1"/>
  <c r="U72" s="1"/>
  <c r="O73" l="1"/>
  <c r="P73" s="1"/>
  <c r="N73"/>
  <c r="L74"/>
  <c r="R73"/>
  <c r="S73" s="1"/>
  <c r="T73" s="1"/>
  <c r="U73" s="1"/>
  <c r="M73"/>
  <c r="N74" l="1"/>
  <c r="L75"/>
  <c r="R74"/>
  <c r="S74" s="1"/>
  <c r="T74" s="1"/>
  <c r="U74" s="1"/>
  <c r="M74"/>
  <c r="O74" s="1"/>
  <c r="P74" s="1"/>
  <c r="L76" l="1"/>
  <c r="R75"/>
  <c r="S75" s="1"/>
  <c r="T75" s="1"/>
  <c r="U75" s="1"/>
  <c r="M75"/>
  <c r="N75"/>
  <c r="O75"/>
  <c r="P75" s="1"/>
  <c r="N76" l="1"/>
  <c r="L77"/>
  <c r="R76"/>
  <c r="S76" s="1"/>
  <c r="T76" s="1"/>
  <c r="U76" s="1"/>
  <c r="M76"/>
  <c r="O76" s="1"/>
  <c r="P76" s="1"/>
  <c r="L78" l="1"/>
  <c r="R77"/>
  <c r="S77" s="1"/>
  <c r="T77" s="1"/>
  <c r="U77" s="1"/>
  <c r="M77"/>
  <c r="O77" s="1"/>
  <c r="P77" s="1"/>
  <c r="N77"/>
  <c r="N78" l="1"/>
  <c r="R78"/>
  <c r="S78" s="1"/>
  <c r="T78" s="1"/>
  <c r="U78" s="1"/>
  <c r="M78"/>
  <c r="O78" s="1"/>
  <c r="P78" s="1"/>
  <c r="L79"/>
  <c r="L80" l="1"/>
  <c r="R79"/>
  <c r="S79" s="1"/>
  <c r="T79" s="1"/>
  <c r="U79" s="1"/>
  <c r="M79"/>
  <c r="N79"/>
  <c r="O79"/>
  <c r="P79" s="1"/>
  <c r="L81" l="1"/>
  <c r="R80"/>
  <c r="S80" s="1"/>
  <c r="T80" s="1"/>
  <c r="U80" s="1"/>
  <c r="M80"/>
  <c r="O80" s="1"/>
  <c r="P80" s="1"/>
  <c r="N80"/>
  <c r="R81" l="1"/>
  <c r="S81" s="1"/>
  <c r="T81" s="1"/>
  <c r="U81" s="1"/>
  <c r="M81"/>
  <c r="O81" s="1"/>
  <c r="P81" s="1"/>
  <c r="N81"/>
  <c r="L82"/>
  <c r="N82" l="1"/>
  <c r="M82"/>
  <c r="O82" s="1"/>
  <c r="P82" s="1"/>
  <c r="L83"/>
  <c r="R82"/>
  <c r="S82" s="1"/>
  <c r="T82" s="1"/>
  <c r="U82" s="1"/>
  <c r="L84" l="1"/>
  <c r="R83"/>
  <c r="S83" s="1"/>
  <c r="T83" s="1"/>
  <c r="U83" s="1"/>
  <c r="M83"/>
  <c r="O83" s="1"/>
  <c r="P83" s="1"/>
  <c r="N83"/>
  <c r="P84" l="1"/>
  <c r="R84"/>
  <c r="S84" s="1"/>
  <c r="T84" s="1"/>
  <c r="U84" s="1"/>
  <c r="M84"/>
  <c r="N84"/>
  <c r="L85"/>
  <c r="O84"/>
  <c r="O85" l="1"/>
  <c r="M85"/>
  <c r="N85"/>
  <c r="L86"/>
  <c r="P85"/>
  <c r="R85"/>
  <c r="S85" s="1"/>
  <c r="T85" s="1"/>
  <c r="U85" s="1"/>
  <c r="N86" l="1"/>
  <c r="L87"/>
  <c r="R86"/>
  <c r="S86" s="1"/>
  <c r="T86" s="1"/>
  <c r="U86" s="1"/>
  <c r="M86"/>
  <c r="O86" s="1"/>
  <c r="P86" s="1"/>
  <c r="L88" l="1"/>
  <c r="R87"/>
  <c r="S87" s="1"/>
  <c r="T87" s="1"/>
  <c r="U87" s="1"/>
  <c r="M87"/>
  <c r="N87"/>
  <c r="O87"/>
  <c r="P87" s="1"/>
  <c r="M88" l="1"/>
  <c r="O88" s="1"/>
  <c r="P88" s="1"/>
  <c r="N88"/>
  <c r="L89"/>
  <c r="R88"/>
  <c r="S88" s="1"/>
  <c r="T88" s="1"/>
  <c r="U88" s="1"/>
  <c r="N89" l="1"/>
  <c r="L90"/>
  <c r="R89"/>
  <c r="S89" s="1"/>
  <c r="T89" s="1"/>
  <c r="U89" s="1"/>
  <c r="M89"/>
  <c r="O89" s="1"/>
  <c r="P89" s="1"/>
  <c r="N90" l="1"/>
  <c r="L91"/>
  <c r="R90"/>
  <c r="S90" s="1"/>
  <c r="T90" s="1"/>
  <c r="U90" s="1"/>
  <c r="M90"/>
  <c r="O90" s="1"/>
  <c r="P90" s="1"/>
  <c r="L92" l="1"/>
  <c r="R91"/>
  <c r="S91" s="1"/>
  <c r="T91" s="1"/>
  <c r="U91" s="1"/>
  <c r="M91"/>
  <c r="O91" s="1"/>
  <c r="P91" s="1"/>
  <c r="N91"/>
  <c r="N92" l="1"/>
  <c r="L93"/>
  <c r="R92"/>
  <c r="S92" s="1"/>
  <c r="T92" s="1"/>
  <c r="U92" s="1"/>
  <c r="M92"/>
  <c r="O92" s="1"/>
  <c r="P92" s="1"/>
  <c r="L94" l="1"/>
  <c r="R93"/>
  <c r="S93" s="1"/>
  <c r="T93" s="1"/>
  <c r="U93" s="1"/>
  <c r="M93"/>
  <c r="O93" s="1"/>
  <c r="P93" s="1"/>
  <c r="N93"/>
  <c r="N94" l="1"/>
  <c r="R94"/>
  <c r="S94" s="1"/>
  <c r="T94" s="1"/>
  <c r="U94" s="1"/>
  <c r="M94"/>
  <c r="O94" s="1"/>
  <c r="P94" s="1"/>
  <c r="L95"/>
  <c r="L96" l="1"/>
  <c r="R95"/>
  <c r="S95" s="1"/>
  <c r="T95" s="1"/>
  <c r="U95" s="1"/>
  <c r="M95"/>
  <c r="N95"/>
  <c r="O95"/>
  <c r="P95" s="1"/>
  <c r="L97" l="1"/>
  <c r="R96"/>
  <c r="S96" s="1"/>
  <c r="T96" s="1"/>
  <c r="U96" s="1"/>
  <c r="M96"/>
  <c r="O96" s="1"/>
  <c r="P96" s="1"/>
  <c r="N96"/>
  <c r="R97" l="1"/>
  <c r="S97" s="1"/>
  <c r="T97" s="1"/>
  <c r="U97" s="1"/>
  <c r="M97"/>
  <c r="O97" s="1"/>
  <c r="P97" s="1"/>
  <c r="N97"/>
  <c r="L98"/>
  <c r="N98" l="1"/>
  <c r="M98"/>
  <c r="O98" s="1"/>
  <c r="P98" s="1"/>
  <c r="L99"/>
  <c r="R98"/>
  <c r="S98" s="1"/>
  <c r="T98" s="1"/>
  <c r="U98" s="1"/>
  <c r="L100" l="1"/>
  <c r="R99"/>
  <c r="S99" s="1"/>
  <c r="T99" s="1"/>
  <c r="U99" s="1"/>
  <c r="M99"/>
  <c r="O99" s="1"/>
  <c r="P99" s="1"/>
  <c r="N99"/>
  <c r="P100" l="1"/>
  <c r="R100"/>
  <c r="S100" s="1"/>
  <c r="T100" s="1"/>
  <c r="U100" s="1"/>
  <c r="M100"/>
  <c r="N100"/>
  <c r="L101"/>
  <c r="O100"/>
  <c r="O101" l="1"/>
  <c r="M101"/>
  <c r="N101"/>
  <c r="L102"/>
  <c r="P101"/>
  <c r="R101"/>
  <c r="S101" s="1"/>
  <c r="T101" s="1"/>
  <c r="U101" s="1"/>
  <c r="N102" l="1"/>
  <c r="L103"/>
  <c r="R102"/>
  <c r="S102" s="1"/>
  <c r="T102" s="1"/>
  <c r="U102" s="1"/>
  <c r="M102"/>
  <c r="O102" s="1"/>
  <c r="P102" s="1"/>
  <c r="L104" l="1"/>
  <c r="R103"/>
  <c r="S103" s="1"/>
  <c r="T103" s="1"/>
  <c r="U103" s="1"/>
  <c r="M103"/>
  <c r="N103"/>
  <c r="O103" s="1"/>
  <c r="P103" s="1"/>
  <c r="M104" l="1"/>
  <c r="N104"/>
  <c r="L105"/>
  <c r="O104"/>
  <c r="P104" s="1"/>
  <c r="R104"/>
  <c r="S104" s="1"/>
  <c r="T104" s="1"/>
  <c r="U104" s="1"/>
  <c r="O105" l="1"/>
  <c r="P105" s="1"/>
  <c r="N105"/>
  <c r="L106"/>
  <c r="R105"/>
  <c r="S105" s="1"/>
  <c r="T105" s="1"/>
  <c r="U105" s="1"/>
  <c r="M105"/>
  <c r="N106" l="1"/>
  <c r="L107"/>
  <c r="R106"/>
  <c r="S106" s="1"/>
  <c r="T106" s="1"/>
  <c r="U106" s="1"/>
  <c r="M106"/>
  <c r="O106"/>
  <c r="P106" s="1"/>
  <c r="L108" l="1"/>
  <c r="R107"/>
  <c r="S107" s="1"/>
  <c r="T107" s="1"/>
  <c r="U107" s="1"/>
  <c r="M107"/>
  <c r="N107"/>
  <c r="O107"/>
  <c r="P107" s="1"/>
  <c r="N108" l="1"/>
  <c r="L109"/>
  <c r="R108"/>
  <c r="S108" s="1"/>
  <c r="T108" s="1"/>
  <c r="U108" s="1"/>
  <c r="M108"/>
  <c r="O108" s="1"/>
  <c r="P108" s="1"/>
  <c r="L110" l="1"/>
  <c r="R109"/>
  <c r="S109" s="1"/>
  <c r="T109" s="1"/>
  <c r="U109" s="1"/>
  <c r="M109"/>
  <c r="O109" s="1"/>
  <c r="P109" s="1"/>
  <c r="N109"/>
  <c r="N110" l="1"/>
  <c r="R110"/>
  <c r="S110" s="1"/>
  <c r="T110" s="1"/>
  <c r="U110" s="1"/>
  <c r="M110"/>
  <c r="O110" s="1"/>
  <c r="P110" s="1"/>
  <c r="L111"/>
  <c r="L112" l="1"/>
  <c r="R111"/>
  <c r="S111" s="1"/>
  <c r="T111" s="1"/>
  <c r="U111" s="1"/>
  <c r="M111"/>
  <c r="N111"/>
  <c r="O111"/>
  <c r="P111" s="1"/>
  <c r="L113" l="1"/>
  <c r="R112"/>
  <c r="S112" s="1"/>
  <c r="T112" s="1"/>
  <c r="U112" s="1"/>
  <c r="M112"/>
  <c r="O112" s="1"/>
  <c r="P112" s="1"/>
  <c r="N112"/>
  <c r="R113" l="1"/>
  <c r="S113" s="1"/>
  <c r="T113" s="1"/>
  <c r="U113" s="1"/>
  <c r="M113"/>
  <c r="O113" s="1"/>
  <c r="P113" s="1"/>
  <c r="N113"/>
  <c r="L114"/>
  <c r="N114" l="1"/>
  <c r="M114"/>
  <c r="O114" s="1"/>
  <c r="P114" s="1"/>
  <c r="L115"/>
  <c r="R114"/>
  <c r="S114" s="1"/>
  <c r="T114" s="1"/>
  <c r="U114" s="1"/>
  <c r="L116" l="1"/>
  <c r="R115"/>
  <c r="S115" s="1"/>
  <c r="T115" s="1"/>
  <c r="U115" s="1"/>
  <c r="M115"/>
  <c r="O115" s="1"/>
  <c r="P115" s="1"/>
  <c r="N115"/>
  <c r="P116" l="1"/>
  <c r="R116"/>
  <c r="S116" s="1"/>
  <c r="T116" s="1"/>
  <c r="U116" s="1"/>
  <c r="M116"/>
  <c r="N116"/>
  <c r="L117"/>
  <c r="O116"/>
  <c r="O117" l="1"/>
  <c r="M117"/>
  <c r="N117"/>
  <c r="L118"/>
  <c r="P117"/>
  <c r="R117"/>
  <c r="S117" s="1"/>
  <c r="T117" s="1"/>
  <c r="U117" s="1"/>
  <c r="N118" l="1"/>
  <c r="L119"/>
  <c r="R118"/>
  <c r="S118" s="1"/>
  <c r="T118" s="1"/>
  <c r="U118" s="1"/>
  <c r="M118"/>
  <c r="O118" s="1"/>
  <c r="P118" s="1"/>
  <c r="L120" l="1"/>
  <c r="R119"/>
  <c r="S119" s="1"/>
  <c r="T119" s="1"/>
  <c r="U119" s="1"/>
  <c r="M119"/>
  <c r="N119"/>
  <c r="O119" s="1"/>
  <c r="P119" s="1"/>
  <c r="M120" l="1"/>
  <c r="O120" s="1"/>
  <c r="P120" s="1"/>
  <c r="N120"/>
  <c r="L121"/>
  <c r="R120"/>
  <c r="S120" s="1"/>
  <c r="T120" s="1"/>
  <c r="U120" s="1"/>
  <c r="O121" l="1"/>
  <c r="P121" s="1"/>
  <c r="N121"/>
  <c r="L122"/>
  <c r="R121"/>
  <c r="S121" s="1"/>
  <c r="T121" s="1"/>
  <c r="U121" s="1"/>
  <c r="M121"/>
  <c r="N122" l="1"/>
  <c r="L123"/>
  <c r="R122"/>
  <c r="S122" s="1"/>
  <c r="T122" s="1"/>
  <c r="U122" s="1"/>
  <c r="M122"/>
  <c r="O122" s="1"/>
  <c r="P122" s="1"/>
  <c r="L124" l="1"/>
  <c r="R123"/>
  <c r="S123" s="1"/>
  <c r="T123" s="1"/>
  <c r="U123" s="1"/>
  <c r="M123"/>
  <c r="N123"/>
  <c r="O123"/>
  <c r="P123" s="1"/>
  <c r="N124" l="1"/>
  <c r="L125"/>
  <c r="R124"/>
  <c r="S124" s="1"/>
  <c r="T124" s="1"/>
  <c r="U124" s="1"/>
  <c r="M124"/>
  <c r="O124" s="1"/>
  <c r="P124" s="1"/>
  <c r="L126" l="1"/>
  <c r="R125"/>
  <c r="S125" s="1"/>
  <c r="T125" s="1"/>
  <c r="U125" s="1"/>
  <c r="M125"/>
  <c r="O125" s="1"/>
  <c r="P125" s="1"/>
  <c r="N125"/>
  <c r="N126" l="1"/>
  <c r="R126"/>
  <c r="S126" s="1"/>
  <c r="T126" s="1"/>
  <c r="U126" s="1"/>
  <c r="M126"/>
  <c r="O126" s="1"/>
  <c r="P126" s="1"/>
  <c r="L127"/>
  <c r="L128" l="1"/>
  <c r="R127"/>
  <c r="S127" s="1"/>
  <c r="T127" s="1"/>
  <c r="U127" s="1"/>
  <c r="M127"/>
  <c r="O127" s="1"/>
  <c r="P127" s="1"/>
  <c r="N127"/>
  <c r="L129" l="1"/>
  <c r="R128"/>
  <c r="S128" s="1"/>
  <c r="T128" s="1"/>
  <c r="U128" s="1"/>
  <c r="M128"/>
  <c r="O128" s="1"/>
  <c r="P128" s="1"/>
  <c r="N128"/>
  <c r="O129" l="1"/>
  <c r="P129" s="1"/>
  <c r="R129"/>
  <c r="S129" s="1"/>
  <c r="T129" s="1"/>
  <c r="U129" s="1"/>
  <c r="M129"/>
  <c r="N129"/>
  <c r="L130"/>
  <c r="N130" l="1"/>
  <c r="M130"/>
  <c r="O130" s="1"/>
  <c r="P130" s="1"/>
  <c r="L131"/>
  <c r="R130"/>
  <c r="S130" s="1"/>
  <c r="T130" s="1"/>
  <c r="U130" s="1"/>
  <c r="L132" l="1"/>
  <c r="R131"/>
  <c r="S131" s="1"/>
  <c r="T131" s="1"/>
  <c r="U131" s="1"/>
  <c r="M131"/>
  <c r="O131" s="1"/>
  <c r="P131" s="1"/>
  <c r="N131"/>
  <c r="P132" l="1"/>
  <c r="R132"/>
  <c r="S132" s="1"/>
  <c r="T132" s="1"/>
  <c r="U132" s="1"/>
  <c r="M132"/>
  <c r="N132"/>
  <c r="L133"/>
  <c r="O132"/>
  <c r="M133" l="1"/>
  <c r="O133" s="1"/>
  <c r="P133" s="1"/>
  <c r="N133"/>
  <c r="L134"/>
  <c r="R133"/>
  <c r="S133" s="1"/>
  <c r="T133" s="1"/>
  <c r="U133" s="1"/>
  <c r="N134" l="1"/>
  <c r="L135"/>
  <c r="R134"/>
  <c r="S134" s="1"/>
  <c r="T134" s="1"/>
  <c r="U134" s="1"/>
  <c r="M134"/>
  <c r="O134" s="1"/>
  <c r="P134" s="1"/>
  <c r="L136" l="1"/>
  <c r="R135"/>
  <c r="S135" s="1"/>
  <c r="T135" s="1"/>
  <c r="U135" s="1"/>
  <c r="M135"/>
  <c r="O135" s="1"/>
  <c r="P135" s="1"/>
  <c r="N135"/>
  <c r="R136" l="1"/>
  <c r="S136" s="1"/>
  <c r="T136" s="1"/>
  <c r="U136" s="1"/>
  <c r="M136"/>
  <c r="L137"/>
  <c r="N136"/>
  <c r="O136" s="1"/>
  <c r="P136" s="1"/>
  <c r="M137" l="1"/>
  <c r="O137" s="1"/>
  <c r="P137" s="1"/>
  <c r="R137"/>
  <c r="S137" s="1"/>
  <c r="T137" s="1"/>
  <c r="U137" s="1"/>
  <c r="L138"/>
  <c r="N137"/>
  <c r="N138" l="1"/>
  <c r="L139"/>
  <c r="M138"/>
  <c r="O138" s="1"/>
  <c r="P138" s="1"/>
  <c r="R138"/>
  <c r="S138" s="1"/>
  <c r="T138" s="1"/>
  <c r="U138" s="1"/>
  <c r="L140" l="1"/>
  <c r="R139"/>
  <c r="S139" s="1"/>
  <c r="T139" s="1"/>
  <c r="U139" s="1"/>
  <c r="M139"/>
  <c r="N139"/>
  <c r="O139"/>
  <c r="P139" s="1"/>
  <c r="M140" l="1"/>
  <c r="R140"/>
  <c r="S140" s="1"/>
  <c r="T140" s="1"/>
  <c r="U140" s="1"/>
  <c r="L141"/>
  <c r="N140"/>
  <c r="O140" s="1"/>
  <c r="P140" s="1"/>
  <c r="O141" l="1"/>
  <c r="P141" s="1"/>
  <c r="N141"/>
  <c r="R141"/>
  <c r="S141" s="1"/>
  <c r="T141" s="1"/>
  <c r="U141" s="1"/>
  <c r="L142"/>
  <c r="M141"/>
  <c r="N142" l="1"/>
  <c r="L143"/>
  <c r="M142"/>
  <c r="O142" s="1"/>
  <c r="P142" s="1"/>
  <c r="R142"/>
  <c r="S142" s="1"/>
  <c r="T142" s="1"/>
  <c r="U142" s="1"/>
  <c r="L144" l="1"/>
  <c r="R143"/>
  <c r="S143" s="1"/>
  <c r="T143" s="1"/>
  <c r="U143" s="1"/>
  <c r="M143"/>
  <c r="N143"/>
  <c r="O143"/>
  <c r="P143" s="1"/>
  <c r="N144" l="1"/>
  <c r="R144"/>
  <c r="S144" s="1"/>
  <c r="T144" s="1"/>
  <c r="U144" s="1"/>
  <c r="L145"/>
  <c r="M144"/>
  <c r="O144"/>
  <c r="P144" s="1"/>
  <c r="O145" l="1"/>
  <c r="P145" s="1"/>
  <c r="L146"/>
  <c r="N145"/>
  <c r="R145"/>
  <c r="S145" s="1"/>
  <c r="T145" s="1"/>
  <c r="U145" s="1"/>
  <c r="M145"/>
  <c r="N146" l="1"/>
  <c r="R146"/>
  <c r="S146" s="1"/>
  <c r="T146" s="1"/>
  <c r="U146" s="1"/>
  <c r="M146"/>
  <c r="L147"/>
  <c r="O146"/>
  <c r="P146" s="1"/>
  <c r="L148" l="1"/>
  <c r="R147"/>
  <c r="S147" s="1"/>
  <c r="T147" s="1"/>
  <c r="U147" s="1"/>
  <c r="M147"/>
  <c r="N147"/>
  <c r="O147"/>
  <c r="P147" s="1"/>
  <c r="L149" l="1"/>
  <c r="R148"/>
  <c r="S148" s="1"/>
  <c r="T148" s="1"/>
  <c r="U148" s="1"/>
  <c r="M148"/>
  <c r="O148" s="1"/>
  <c r="P148" s="1"/>
  <c r="N148"/>
  <c r="O149" l="1"/>
  <c r="R149"/>
  <c r="S149" s="1"/>
  <c r="T149" s="1"/>
  <c r="U149" s="1"/>
  <c r="L150"/>
  <c r="N149"/>
  <c r="P149"/>
  <c r="M149"/>
  <c r="N150" l="1"/>
  <c r="M150"/>
  <c r="O150" s="1"/>
  <c r="P150" s="1"/>
  <c r="L151"/>
  <c r="R150"/>
  <c r="S150" s="1"/>
  <c r="T150" s="1"/>
  <c r="U150" s="1"/>
  <c r="L152" l="1"/>
  <c r="R151"/>
  <c r="S151" s="1"/>
  <c r="T151" s="1"/>
  <c r="U151" s="1"/>
  <c r="M151"/>
  <c r="O151" s="1"/>
  <c r="P151" s="1"/>
  <c r="N151"/>
  <c r="R152" l="1"/>
  <c r="S152" s="1"/>
  <c r="T152" s="1"/>
  <c r="U152" s="1"/>
  <c r="M152"/>
  <c r="L153"/>
  <c r="N152"/>
  <c r="O152" s="1"/>
  <c r="P152" s="1"/>
  <c r="O153" l="1"/>
  <c r="P153" s="1"/>
  <c r="M153"/>
  <c r="N153"/>
  <c r="R153"/>
  <c r="S153" s="1"/>
  <c r="T153" s="1"/>
  <c r="U153" s="1"/>
  <c r="L154"/>
  <c r="N154" l="1"/>
  <c r="L155"/>
  <c r="M154"/>
  <c r="O154" s="1"/>
  <c r="P154" s="1"/>
  <c r="R154"/>
  <c r="S154" s="1"/>
  <c r="T154" s="1"/>
  <c r="U154" s="1"/>
  <c r="L156" l="1"/>
  <c r="R155"/>
  <c r="S155" s="1"/>
  <c r="T155" s="1"/>
  <c r="U155" s="1"/>
  <c r="M155"/>
  <c r="O155"/>
  <c r="P155" s="1"/>
  <c r="N155"/>
  <c r="P156" l="1"/>
  <c r="M156"/>
  <c r="N156"/>
  <c r="R156"/>
  <c r="S156" s="1"/>
  <c r="T156" s="1"/>
  <c r="U156" s="1"/>
  <c r="L157"/>
  <c r="O156"/>
  <c r="N157" l="1"/>
  <c r="L158"/>
  <c r="M157"/>
  <c r="O157" s="1"/>
  <c r="P157" s="1"/>
  <c r="R157"/>
  <c r="S157" s="1"/>
  <c r="T157" s="1"/>
  <c r="U157" s="1"/>
  <c r="N158" l="1"/>
  <c r="L159"/>
  <c r="R158"/>
  <c r="S158" s="1"/>
  <c r="T158" s="1"/>
  <c r="U158" s="1"/>
  <c r="M158"/>
  <c r="O158"/>
  <c r="P158" s="1"/>
  <c r="L160" l="1"/>
  <c r="R159"/>
  <c r="S159" s="1"/>
  <c r="T159" s="1"/>
  <c r="U159" s="1"/>
  <c r="M159"/>
  <c r="N159"/>
  <c r="O159"/>
  <c r="P159" s="1"/>
  <c r="N160" l="1"/>
  <c r="L161"/>
  <c r="M160"/>
  <c r="O160" s="1"/>
  <c r="P160" s="1"/>
  <c r="R160"/>
  <c r="S160" s="1"/>
  <c r="T160" s="1"/>
  <c r="U160" s="1"/>
  <c r="L162" l="1"/>
  <c r="R161"/>
  <c r="S161" s="1"/>
  <c r="T161" s="1"/>
  <c r="U161" s="1"/>
  <c r="N161"/>
  <c r="O161" s="1"/>
  <c r="P161" s="1"/>
  <c r="M161"/>
  <c r="N162" l="1"/>
  <c r="O162" s="1"/>
  <c r="P162" s="1"/>
  <c r="R162"/>
  <c r="S162" s="1"/>
  <c r="T162" s="1"/>
  <c r="U162" s="1"/>
  <c r="M162"/>
  <c r="L163"/>
  <c r="L164" l="1"/>
  <c r="R163"/>
  <c r="S163" s="1"/>
  <c r="T163" s="1"/>
  <c r="U163" s="1"/>
  <c r="M163"/>
  <c r="N163"/>
  <c r="O163"/>
  <c r="P163" s="1"/>
  <c r="L165" l="1"/>
  <c r="R164"/>
  <c r="S164" s="1"/>
  <c r="T164" s="1"/>
  <c r="U164" s="1"/>
  <c r="M164"/>
  <c r="O164" s="1"/>
  <c r="P164" s="1"/>
  <c r="N164"/>
  <c r="R165" l="1"/>
  <c r="S165" s="1"/>
  <c r="T165" s="1"/>
  <c r="U165" s="1"/>
  <c r="M165"/>
  <c r="L166"/>
  <c r="N165"/>
  <c r="O165" s="1"/>
  <c r="P165" s="1"/>
  <c r="N166" l="1"/>
  <c r="M166"/>
  <c r="O166" s="1"/>
  <c r="P166" s="1"/>
  <c r="R166"/>
  <c r="S166" s="1"/>
  <c r="T166" s="1"/>
  <c r="U166" s="1"/>
  <c r="L167"/>
  <c r="L168" l="1"/>
  <c r="R167"/>
  <c r="S167" s="1"/>
  <c r="T167" s="1"/>
  <c r="U167" s="1"/>
  <c r="M167"/>
  <c r="N167"/>
  <c r="O167" s="1"/>
  <c r="P167" s="1"/>
  <c r="R168" l="1"/>
  <c r="S168" s="1"/>
  <c r="T168" s="1"/>
  <c r="U168" s="1"/>
  <c r="M168"/>
  <c r="O168" s="1"/>
  <c r="P168" s="1"/>
  <c r="L169"/>
  <c r="N168"/>
  <c r="M169" l="1"/>
  <c r="O169" s="1"/>
  <c r="P169" s="1"/>
  <c r="N169"/>
  <c r="R169"/>
  <c r="S169" s="1"/>
  <c r="T169" s="1"/>
  <c r="U169" s="1"/>
  <c r="L170"/>
  <c r="N170" l="1"/>
  <c r="L171"/>
  <c r="M170"/>
  <c r="O170" s="1"/>
  <c r="P170" s="1"/>
  <c r="R170"/>
  <c r="S170" s="1"/>
  <c r="T170" s="1"/>
  <c r="U170" s="1"/>
  <c r="L172" l="1"/>
  <c r="R171"/>
  <c r="S171" s="1"/>
  <c r="T171" s="1"/>
  <c r="U171" s="1"/>
  <c r="M171"/>
  <c r="N171"/>
  <c r="O171" s="1"/>
  <c r="P171" s="1"/>
  <c r="M172" l="1"/>
  <c r="O172" s="1"/>
  <c r="P172" s="1"/>
  <c r="N172"/>
  <c r="R172"/>
  <c r="S172" s="1"/>
  <c r="T172" s="1"/>
  <c r="U172" s="1"/>
  <c r="L173"/>
  <c r="N173" l="1"/>
  <c r="L174"/>
  <c r="M173"/>
  <c r="O173" s="1"/>
  <c r="P173" s="1"/>
  <c r="R173"/>
  <c r="S173" s="1"/>
  <c r="T173" s="1"/>
  <c r="U173" s="1"/>
  <c r="N174" l="1"/>
  <c r="L175"/>
  <c r="R174"/>
  <c r="S174" s="1"/>
  <c r="T174" s="1"/>
  <c r="U174" s="1"/>
  <c r="M174"/>
  <c r="O174" s="1"/>
  <c r="P174" s="1"/>
  <c r="L176" l="1"/>
  <c r="R175"/>
  <c r="S175" s="1"/>
  <c r="T175" s="1"/>
  <c r="U175" s="1"/>
  <c r="M175"/>
  <c r="N175"/>
  <c r="P175"/>
  <c r="O175"/>
  <c r="N176" l="1"/>
  <c r="L177"/>
  <c r="M176"/>
  <c r="O176" s="1"/>
  <c r="P176" s="1"/>
  <c r="R176"/>
  <c r="S176" s="1"/>
  <c r="T176" s="1"/>
  <c r="U176" s="1"/>
  <c r="L178" l="1"/>
  <c r="R177"/>
  <c r="S177" s="1"/>
  <c r="T177" s="1"/>
  <c r="U177" s="1"/>
  <c r="M177"/>
  <c r="O177" s="1"/>
  <c r="P177" s="1"/>
  <c r="N177"/>
  <c r="N178" l="1"/>
  <c r="R178"/>
  <c r="S178" s="1"/>
  <c r="T178" s="1"/>
  <c r="U178" s="1"/>
  <c r="M178"/>
  <c r="O178" s="1"/>
  <c r="P178" s="1"/>
  <c r="L179"/>
  <c r="L180" l="1"/>
  <c r="R179"/>
  <c r="S179" s="1"/>
  <c r="T179" s="1"/>
  <c r="U179" s="1"/>
  <c r="M179"/>
  <c r="N179"/>
  <c r="O179"/>
  <c r="P179" s="1"/>
  <c r="L181" l="1"/>
  <c r="R180"/>
  <c r="S180" s="1"/>
  <c r="T180" s="1"/>
  <c r="U180" s="1"/>
  <c r="N180"/>
  <c r="M180"/>
  <c r="O180" s="1"/>
  <c r="P180" s="1"/>
  <c r="O181" l="1"/>
  <c r="P181" s="1"/>
  <c r="R181"/>
  <c r="S181" s="1"/>
  <c r="T181" s="1"/>
  <c r="U181" s="1"/>
  <c r="M181"/>
  <c r="L182"/>
  <c r="N181"/>
  <c r="N182" l="1"/>
  <c r="M182"/>
  <c r="O182" s="1"/>
  <c r="P182" s="1"/>
  <c r="R182"/>
  <c r="S182" s="1"/>
  <c r="T182" s="1"/>
  <c r="U182" s="1"/>
  <c r="L183"/>
  <c r="L184" l="1"/>
  <c r="R183"/>
  <c r="S183" s="1"/>
  <c r="T183" s="1"/>
  <c r="U183" s="1"/>
  <c r="M183"/>
  <c r="O183" s="1"/>
  <c r="P183" s="1"/>
  <c r="N183"/>
  <c r="R184" l="1"/>
  <c r="S184" s="1"/>
  <c r="T184" s="1"/>
  <c r="U184" s="1"/>
  <c r="M184"/>
  <c r="L185"/>
  <c r="N184"/>
  <c r="O184" s="1"/>
  <c r="P184" s="1"/>
  <c r="O185" l="1"/>
  <c r="P185" s="1"/>
  <c r="M185"/>
  <c r="N185"/>
  <c r="R185"/>
  <c r="S185" s="1"/>
  <c r="T185" s="1"/>
  <c r="U185" s="1"/>
  <c r="L186"/>
  <c r="N186" l="1"/>
  <c r="O186"/>
  <c r="P186" s="1"/>
  <c r="L187"/>
  <c r="M186"/>
  <c r="R186"/>
  <c r="S186" s="1"/>
  <c r="T186" s="1"/>
  <c r="U186" s="1"/>
  <c r="L188" l="1"/>
  <c r="R187"/>
  <c r="S187" s="1"/>
  <c r="T187" s="1"/>
  <c r="U187" s="1"/>
  <c r="M187"/>
  <c r="O187"/>
  <c r="P187" s="1"/>
  <c r="N187"/>
  <c r="P188" l="1"/>
  <c r="M188"/>
  <c r="N188"/>
  <c r="R188"/>
  <c r="S188" s="1"/>
  <c r="T188" s="1"/>
  <c r="U188" s="1"/>
  <c r="L189"/>
  <c r="O188"/>
  <c r="N189" l="1"/>
  <c r="L190"/>
  <c r="M189"/>
  <c r="O189" s="1"/>
  <c r="P189" s="1"/>
  <c r="R189"/>
  <c r="S189" s="1"/>
  <c r="T189" s="1"/>
  <c r="U189" s="1"/>
  <c r="N190" l="1"/>
  <c r="L191"/>
  <c r="R190"/>
  <c r="S190" s="1"/>
  <c r="T190" s="1"/>
  <c r="U190" s="1"/>
  <c r="M190"/>
  <c r="O190" s="1"/>
  <c r="P190" s="1"/>
  <c r="L192" l="1"/>
  <c r="R191"/>
  <c r="S191" s="1"/>
  <c r="T191" s="1"/>
  <c r="U191" s="1"/>
  <c r="M191"/>
  <c r="N191"/>
  <c r="O191"/>
  <c r="P191" s="1"/>
  <c r="N192" l="1"/>
  <c r="L193"/>
  <c r="M192"/>
  <c r="O192" s="1"/>
  <c r="P192" s="1"/>
  <c r="R192"/>
  <c r="S192" s="1"/>
  <c r="T192" s="1"/>
  <c r="U192" s="1"/>
  <c r="L194" l="1"/>
  <c r="R193"/>
  <c r="S193" s="1"/>
  <c r="T193" s="1"/>
  <c r="U193" s="1"/>
  <c r="N193"/>
  <c r="M193"/>
  <c r="O193" s="1"/>
  <c r="P193" s="1"/>
  <c r="N194" l="1"/>
  <c r="O194" s="1"/>
  <c r="P194" s="1"/>
  <c r="R194"/>
  <c r="S194" s="1"/>
  <c r="T194" s="1"/>
  <c r="U194" s="1"/>
  <c r="M194"/>
  <c r="L195"/>
  <c r="L196" l="1"/>
  <c r="R195"/>
  <c r="S195" s="1"/>
  <c r="T195" s="1"/>
  <c r="U195" s="1"/>
  <c r="M195"/>
  <c r="O195" s="1"/>
  <c r="P195" s="1"/>
  <c r="N195"/>
  <c r="L197" l="1"/>
  <c r="R196"/>
  <c r="S196" s="1"/>
  <c r="T196" s="1"/>
  <c r="U196" s="1"/>
  <c r="M196"/>
  <c r="O196" s="1"/>
  <c r="P196" s="1"/>
  <c r="N196"/>
  <c r="R197" l="1"/>
  <c r="S197" s="1"/>
  <c r="T197" s="1"/>
  <c r="U197" s="1"/>
  <c r="M197"/>
  <c r="O197" s="1"/>
  <c r="P197" s="1"/>
  <c r="L198"/>
  <c r="N197"/>
  <c r="N198" l="1"/>
  <c r="M198"/>
  <c r="O198" s="1"/>
  <c r="P198" s="1"/>
  <c r="R198"/>
  <c r="S198" s="1"/>
  <c r="T198" s="1"/>
  <c r="U198" s="1"/>
  <c r="L199"/>
  <c r="L200" l="1"/>
  <c r="R199"/>
  <c r="S199" s="1"/>
  <c r="T199" s="1"/>
  <c r="U199" s="1"/>
  <c r="M199"/>
  <c r="O199" s="1"/>
  <c r="P199" s="1"/>
  <c r="N199"/>
  <c r="R200" l="1"/>
  <c r="S200" s="1"/>
  <c r="T200" s="1"/>
  <c r="U200" s="1"/>
  <c r="M200"/>
  <c r="O200" s="1"/>
  <c r="P200" s="1"/>
  <c r="L201"/>
  <c r="N200"/>
  <c r="O201" l="1"/>
  <c r="P201" s="1"/>
  <c r="M201"/>
  <c r="N201"/>
  <c r="R201"/>
  <c r="S201" s="1"/>
  <c r="T201" s="1"/>
  <c r="U201" s="1"/>
  <c r="L202"/>
  <c r="N202" l="1"/>
  <c r="L203"/>
  <c r="M202"/>
  <c r="O202" s="1"/>
  <c r="P202" s="1"/>
  <c r="R202"/>
  <c r="S202" s="1"/>
  <c r="T202" s="1"/>
  <c r="U202" s="1"/>
  <c r="L204" l="1"/>
  <c r="R203"/>
  <c r="S203" s="1"/>
  <c r="T203" s="1"/>
  <c r="U203" s="1"/>
  <c r="M203"/>
  <c r="N203"/>
  <c r="O203" s="1"/>
  <c r="P203" s="1"/>
  <c r="M204" l="1"/>
  <c r="O204" s="1"/>
  <c r="P204" s="1"/>
  <c r="N204"/>
  <c r="R204"/>
  <c r="S204" s="1"/>
  <c r="T204" s="1"/>
  <c r="U204" s="1"/>
  <c r="L205"/>
  <c r="N205" l="1"/>
  <c r="L206"/>
  <c r="M205"/>
  <c r="O205" s="1"/>
  <c r="P205" s="1"/>
  <c r="R205"/>
  <c r="S205" s="1"/>
  <c r="T205" s="1"/>
  <c r="U205" s="1"/>
  <c r="N206" l="1"/>
  <c r="L207"/>
  <c r="R206"/>
  <c r="S206" s="1"/>
  <c r="T206" s="1"/>
  <c r="U206" s="1"/>
  <c r="O206"/>
  <c r="P206" s="1"/>
  <c r="M206"/>
  <c r="L208" l="1"/>
  <c r="R207"/>
  <c r="S207" s="1"/>
  <c r="T207" s="1"/>
  <c r="U207" s="1"/>
  <c r="M207"/>
  <c r="N207"/>
  <c r="P207"/>
  <c r="O207"/>
  <c r="N208" l="1"/>
  <c r="L209"/>
  <c r="M208"/>
  <c r="O208" s="1"/>
  <c r="P208" s="1"/>
  <c r="R208"/>
  <c r="S208" s="1"/>
  <c r="T208" s="1"/>
  <c r="U208" s="1"/>
  <c r="L210" l="1"/>
  <c r="R209"/>
  <c r="S209" s="1"/>
  <c r="T209" s="1"/>
  <c r="U209" s="1"/>
  <c r="M209"/>
  <c r="O209" s="1"/>
  <c r="P209" s="1"/>
  <c r="N209"/>
  <c r="N210" l="1"/>
  <c r="R210"/>
  <c r="S210" s="1"/>
  <c r="T210" s="1"/>
  <c r="U210" s="1"/>
  <c r="M210"/>
  <c r="L211"/>
  <c r="O210"/>
  <c r="P210" s="1"/>
  <c r="L212" l="1"/>
  <c r="R211"/>
  <c r="S211" s="1"/>
  <c r="T211" s="1"/>
  <c r="U211" s="1"/>
  <c r="M211"/>
  <c r="O211" s="1"/>
  <c r="P211" s="1"/>
  <c r="N211"/>
  <c r="L213" l="1"/>
  <c r="R212"/>
  <c r="S212" s="1"/>
  <c r="T212" s="1"/>
  <c r="U212" s="1"/>
  <c r="N212"/>
  <c r="M212"/>
  <c r="O212" s="1"/>
  <c r="P212" s="1"/>
  <c r="R213" l="1"/>
  <c r="S213" s="1"/>
  <c r="T213" s="1"/>
  <c r="U213" s="1"/>
  <c r="M213"/>
  <c r="O213" s="1"/>
  <c r="P213" s="1"/>
  <c r="L214"/>
  <c r="N213"/>
  <c r="N214" l="1"/>
  <c r="M214"/>
  <c r="O214" s="1"/>
  <c r="P214" s="1"/>
  <c r="R214"/>
  <c r="S214" s="1"/>
  <c r="T214" s="1"/>
  <c r="U214" s="1"/>
  <c r="L215"/>
  <c r="L216" l="1"/>
  <c r="R215"/>
  <c r="S215" s="1"/>
  <c r="T215" s="1"/>
  <c r="U215" s="1"/>
  <c r="M215"/>
  <c r="O215" s="1"/>
  <c r="P215" s="1"/>
  <c r="N215"/>
  <c r="R216" l="1"/>
  <c r="S216" s="1"/>
  <c r="T216" s="1"/>
  <c r="U216" s="1"/>
  <c r="M216"/>
  <c r="L217"/>
  <c r="N216"/>
  <c r="O216"/>
  <c r="P216" s="1"/>
  <c r="O217" l="1"/>
  <c r="P217" s="1"/>
  <c r="M217"/>
  <c r="N217"/>
  <c r="R217"/>
  <c r="S217" s="1"/>
  <c r="T217" s="1"/>
  <c r="U217" s="1"/>
  <c r="L218"/>
  <c r="N218" l="1"/>
  <c r="L219"/>
  <c r="M218"/>
  <c r="O218" s="1"/>
  <c r="P218" s="1"/>
  <c r="R218"/>
  <c r="S218" s="1"/>
  <c r="T218" s="1"/>
  <c r="U218" s="1"/>
  <c r="L220" l="1"/>
  <c r="R219"/>
  <c r="S219" s="1"/>
  <c r="T219" s="1"/>
  <c r="U219" s="1"/>
  <c r="M219"/>
  <c r="O219"/>
  <c r="P219" s="1"/>
  <c r="N219"/>
  <c r="P220" l="1"/>
  <c r="M220"/>
  <c r="N220"/>
  <c r="R220"/>
  <c r="S220" s="1"/>
  <c r="T220" s="1"/>
  <c r="U220" s="1"/>
  <c r="L221"/>
  <c r="O220"/>
  <c r="N221" l="1"/>
  <c r="L222"/>
  <c r="M221"/>
  <c r="O221" s="1"/>
  <c r="P221" s="1"/>
  <c r="R221"/>
  <c r="S221" s="1"/>
  <c r="T221" s="1"/>
  <c r="U221" s="1"/>
  <c r="N222" l="1"/>
  <c r="L223"/>
  <c r="R222"/>
  <c r="S222" s="1"/>
  <c r="T222" s="1"/>
  <c r="U222" s="1"/>
  <c r="M222"/>
  <c r="O222" s="1"/>
  <c r="P222" s="1"/>
  <c r="L224" l="1"/>
  <c r="R223"/>
  <c r="S223" s="1"/>
  <c r="T223" s="1"/>
  <c r="U223" s="1"/>
  <c r="M223"/>
  <c r="N223"/>
  <c r="O223"/>
  <c r="P223" s="1"/>
  <c r="N224" l="1"/>
  <c r="L225"/>
  <c r="M224"/>
  <c r="O224" s="1"/>
  <c r="P224" s="1"/>
  <c r="R224"/>
  <c r="S224" s="1"/>
  <c r="T224" s="1"/>
  <c r="U224" s="1"/>
  <c r="L226" l="1"/>
  <c r="R225"/>
  <c r="S225" s="1"/>
  <c r="T225" s="1"/>
  <c r="U225" s="1"/>
  <c r="N225"/>
  <c r="O225" s="1"/>
  <c r="P225" s="1"/>
  <c r="M225"/>
  <c r="N226" l="1"/>
  <c r="O226" s="1"/>
  <c r="P226" s="1"/>
  <c r="R226"/>
  <c r="S226" s="1"/>
  <c r="T226" s="1"/>
  <c r="U226" s="1"/>
  <c r="M226"/>
  <c r="L227"/>
  <c r="L228" l="1"/>
  <c r="R227"/>
  <c r="S227" s="1"/>
  <c r="T227" s="1"/>
  <c r="U227" s="1"/>
  <c r="M227"/>
  <c r="N227"/>
  <c r="O227"/>
  <c r="P227" s="1"/>
  <c r="L229" l="1"/>
  <c r="R228"/>
  <c r="S228" s="1"/>
  <c r="T228" s="1"/>
  <c r="U228" s="1"/>
  <c r="M228"/>
  <c r="O228" s="1"/>
  <c r="P228" s="1"/>
  <c r="N228"/>
  <c r="R229" l="1"/>
  <c r="S229" s="1"/>
  <c r="T229" s="1"/>
  <c r="U229" s="1"/>
  <c r="M229"/>
  <c r="L230"/>
  <c r="N229"/>
  <c r="O229" s="1"/>
  <c r="P229" s="1"/>
  <c r="N230" l="1"/>
  <c r="M230"/>
  <c r="O230" s="1"/>
  <c r="P230" s="1"/>
  <c r="R230"/>
  <c r="S230" s="1"/>
  <c r="T230" s="1"/>
  <c r="U230" s="1"/>
  <c r="L231"/>
  <c r="L232" l="1"/>
  <c r="R231"/>
  <c r="S231" s="1"/>
  <c r="T231" s="1"/>
  <c r="U231" s="1"/>
  <c r="M231"/>
  <c r="O231" s="1"/>
  <c r="P231" s="1"/>
  <c r="N231"/>
  <c r="R232" l="1"/>
  <c r="S232" s="1"/>
  <c r="T232" s="1"/>
  <c r="U232" s="1"/>
  <c r="M232"/>
  <c r="O232" s="1"/>
  <c r="P232" s="1"/>
  <c r="L233"/>
  <c r="N232"/>
  <c r="O233" l="1"/>
  <c r="P233" s="1"/>
  <c r="M233"/>
  <c r="N233"/>
  <c r="R233"/>
  <c r="S233" s="1"/>
  <c r="T233" s="1"/>
  <c r="U233" s="1"/>
  <c r="L234"/>
  <c r="N234" l="1"/>
  <c r="O234"/>
  <c r="P234" s="1"/>
  <c r="L235"/>
  <c r="M234"/>
  <c r="R234"/>
  <c r="S234" s="1"/>
  <c r="T234" s="1"/>
  <c r="U234" s="1"/>
  <c r="L236" l="1"/>
  <c r="R235"/>
  <c r="S235" s="1"/>
  <c r="T235" s="1"/>
  <c r="U235" s="1"/>
  <c r="M235"/>
  <c r="N235"/>
  <c r="O235" s="1"/>
  <c r="P235" s="1"/>
  <c r="M236" l="1"/>
  <c r="O236" s="1"/>
  <c r="P236" s="1"/>
  <c r="N236"/>
  <c r="R236"/>
  <c r="S236" s="1"/>
  <c r="T236" s="1"/>
  <c r="U236" s="1"/>
  <c r="L237"/>
  <c r="N237" l="1"/>
  <c r="L238"/>
  <c r="M237"/>
  <c r="O237" s="1"/>
  <c r="P237" s="1"/>
  <c r="R237"/>
  <c r="S237" s="1"/>
  <c r="T237" s="1"/>
  <c r="U237" s="1"/>
  <c r="N238" l="1"/>
  <c r="L239"/>
  <c r="R238"/>
  <c r="S238" s="1"/>
  <c r="T238" s="1"/>
  <c r="U238" s="1"/>
  <c r="O238"/>
  <c r="P238" s="1"/>
  <c r="M238"/>
  <c r="L240" l="1"/>
  <c r="R239"/>
  <c r="S239" s="1"/>
  <c r="T239" s="1"/>
  <c r="U239" s="1"/>
  <c r="M239"/>
  <c r="N239"/>
  <c r="P239"/>
  <c r="O239"/>
  <c r="N240" l="1"/>
  <c r="L241"/>
  <c r="M240"/>
  <c r="O240" s="1"/>
  <c r="P240" s="1"/>
  <c r="R240"/>
  <c r="S240" s="1"/>
  <c r="T240" s="1"/>
  <c r="U240" s="1"/>
  <c r="L242" l="1"/>
  <c r="R241"/>
  <c r="S241" s="1"/>
  <c r="T241" s="1"/>
  <c r="U241" s="1"/>
  <c r="M241"/>
  <c r="O241" s="1"/>
  <c r="P241" s="1"/>
  <c r="N241"/>
  <c r="N242" l="1"/>
  <c r="R242"/>
  <c r="S242" s="1"/>
  <c r="T242" s="1"/>
  <c r="U242" s="1"/>
  <c r="M242"/>
  <c r="L243"/>
  <c r="O242"/>
  <c r="P242" s="1"/>
  <c r="L244" l="1"/>
  <c r="R243"/>
  <c r="S243" s="1"/>
  <c r="T243" s="1"/>
  <c r="U243" s="1"/>
  <c r="M243"/>
  <c r="N243"/>
  <c r="O243"/>
  <c r="P243" s="1"/>
  <c r="L245" l="1"/>
  <c r="R244"/>
  <c r="S244" s="1"/>
  <c r="T244" s="1"/>
  <c r="U244" s="1"/>
  <c r="N244"/>
  <c r="M244"/>
  <c r="O244" s="1"/>
  <c r="P244" s="1"/>
  <c r="O245" l="1"/>
  <c r="P245" s="1"/>
  <c r="R245"/>
  <c r="S245" s="1"/>
  <c r="T245" s="1"/>
  <c r="U245" s="1"/>
  <c r="M245"/>
  <c r="L246"/>
  <c r="N245"/>
  <c r="N246" l="1"/>
  <c r="M246"/>
  <c r="O246" s="1"/>
  <c r="P246" s="1"/>
  <c r="R246"/>
  <c r="S246" s="1"/>
  <c r="T246" s="1"/>
  <c r="U246" s="1"/>
  <c r="L247"/>
  <c r="L248" l="1"/>
  <c r="R247"/>
  <c r="S247" s="1"/>
  <c r="T247" s="1"/>
  <c r="U247" s="1"/>
  <c r="M247"/>
  <c r="N247"/>
  <c r="O247" s="1"/>
  <c r="P247" s="1"/>
  <c r="R248" l="1"/>
  <c r="S248" s="1"/>
  <c r="T248" s="1"/>
  <c r="U248" s="1"/>
  <c r="M248"/>
  <c r="L249"/>
  <c r="N248"/>
  <c r="O248"/>
  <c r="P248" s="1"/>
  <c r="O249" l="1"/>
  <c r="P249" s="1"/>
  <c r="M249"/>
  <c r="N249"/>
  <c r="R249"/>
  <c r="S249" s="1"/>
  <c r="T249" s="1"/>
  <c r="U249" s="1"/>
  <c r="L250"/>
  <c r="N250" l="1"/>
  <c r="L251"/>
  <c r="M250"/>
  <c r="O250" s="1"/>
  <c r="P250" s="1"/>
  <c r="R250"/>
  <c r="S250" s="1"/>
  <c r="T250" s="1"/>
  <c r="U250" s="1"/>
  <c r="L252" l="1"/>
  <c r="R251"/>
  <c r="S251" s="1"/>
  <c r="T251" s="1"/>
  <c r="U251" s="1"/>
  <c r="M251"/>
  <c r="O251" s="1"/>
  <c r="P251" s="1"/>
  <c r="N251"/>
  <c r="M252" l="1"/>
  <c r="O252" s="1"/>
  <c r="P252" s="1"/>
  <c r="N252"/>
  <c r="R252"/>
  <c r="S252" s="1"/>
  <c r="T252" s="1"/>
  <c r="U252" s="1"/>
  <c r="L253"/>
  <c r="N253" l="1"/>
  <c r="L254"/>
  <c r="M253"/>
  <c r="O253" s="1"/>
  <c r="P253" s="1"/>
  <c r="R253"/>
  <c r="S253" s="1"/>
  <c r="T253" s="1"/>
  <c r="U253" s="1"/>
  <c r="N254" l="1"/>
  <c r="L255"/>
  <c r="R254"/>
  <c r="S254" s="1"/>
  <c r="T254" s="1"/>
  <c r="U254" s="1"/>
  <c r="M254"/>
  <c r="O254" s="1"/>
  <c r="P254" s="1"/>
  <c r="L256" l="1"/>
  <c r="R255"/>
  <c r="S255" s="1"/>
  <c r="T255" s="1"/>
  <c r="U255" s="1"/>
  <c r="M255"/>
  <c r="O255" s="1"/>
  <c r="P255" s="1"/>
  <c r="N255"/>
  <c r="N256" l="1"/>
  <c r="L257"/>
  <c r="M256"/>
  <c r="O256" s="1"/>
  <c r="P256" s="1"/>
  <c r="R256"/>
  <c r="S256" s="1"/>
  <c r="T256" s="1"/>
  <c r="U256" s="1"/>
  <c r="L258" l="1"/>
  <c r="R257"/>
  <c r="S257" s="1"/>
  <c r="T257" s="1"/>
  <c r="U257" s="1"/>
  <c r="N257"/>
  <c r="O257" s="1"/>
  <c r="P257" s="1"/>
  <c r="M257"/>
  <c r="N258" l="1"/>
  <c r="R258"/>
  <c r="S258" s="1"/>
  <c r="T258" s="1"/>
  <c r="U258" s="1"/>
  <c r="M258"/>
  <c r="L259"/>
  <c r="O258"/>
  <c r="P258" s="1"/>
  <c r="L260" l="1"/>
  <c r="R259"/>
  <c r="S259" s="1"/>
  <c r="T259" s="1"/>
  <c r="U259" s="1"/>
  <c r="M259"/>
  <c r="N259"/>
  <c r="O259"/>
  <c r="P259" s="1"/>
  <c r="L261" l="1"/>
  <c r="R260"/>
  <c r="S260" s="1"/>
  <c r="T260" s="1"/>
  <c r="U260" s="1"/>
  <c r="M260"/>
  <c r="O260" s="1"/>
  <c r="P260" s="1"/>
  <c r="N260"/>
  <c r="R261" l="1"/>
  <c r="S261" s="1"/>
  <c r="T261" s="1"/>
  <c r="U261" s="1"/>
  <c r="M261"/>
  <c r="L262"/>
  <c r="N261"/>
  <c r="O261" s="1"/>
  <c r="P261" s="1"/>
  <c r="N262" l="1"/>
  <c r="M262"/>
  <c r="O262" s="1"/>
  <c r="P262" s="1"/>
  <c r="R262"/>
  <c r="S262" s="1"/>
  <c r="T262" s="1"/>
  <c r="U262" s="1"/>
  <c r="L263"/>
  <c r="L264" l="1"/>
  <c r="R263"/>
  <c r="S263" s="1"/>
  <c r="T263" s="1"/>
  <c r="U263" s="1"/>
  <c r="M263"/>
  <c r="O263" s="1"/>
  <c r="P263" s="1"/>
  <c r="N263"/>
  <c r="R264" l="1"/>
  <c r="S264" s="1"/>
  <c r="T264" s="1"/>
  <c r="U264" s="1"/>
  <c r="M264"/>
  <c r="O264" s="1"/>
  <c r="P264" s="1"/>
  <c r="L265"/>
  <c r="N264"/>
  <c r="O265" l="1"/>
  <c r="P265" s="1"/>
  <c r="M265"/>
  <c r="N265"/>
  <c r="R265"/>
  <c r="S265" s="1"/>
  <c r="T265" s="1"/>
  <c r="U265" s="1"/>
  <c r="L266"/>
  <c r="N266" l="1"/>
  <c r="O266"/>
  <c r="P266" s="1"/>
  <c r="L267"/>
  <c r="M266"/>
  <c r="R266"/>
  <c r="S266" s="1"/>
  <c r="T266" s="1"/>
  <c r="U266" s="1"/>
  <c r="L268" l="1"/>
  <c r="R267"/>
  <c r="S267" s="1"/>
  <c r="T267" s="1"/>
  <c r="U267" s="1"/>
  <c r="M267"/>
  <c r="N267"/>
  <c r="O267" s="1"/>
  <c r="P267" s="1"/>
  <c r="M268" l="1"/>
  <c r="O268" s="1"/>
  <c r="P268" s="1"/>
  <c r="N268"/>
  <c r="R268"/>
  <c r="S268" s="1"/>
  <c r="T268" s="1"/>
  <c r="U268" s="1"/>
  <c r="L269"/>
  <c r="N269" l="1"/>
  <c r="L270"/>
  <c r="M269"/>
  <c r="O269" s="1"/>
  <c r="P269" s="1"/>
  <c r="R269"/>
  <c r="S269" s="1"/>
  <c r="T269" s="1"/>
  <c r="U269" s="1"/>
  <c r="N270" l="1"/>
  <c r="L271"/>
  <c r="R270"/>
  <c r="S270" s="1"/>
  <c r="T270" s="1"/>
  <c r="U270" s="1"/>
  <c r="O270"/>
  <c r="P270" s="1"/>
  <c r="M270"/>
  <c r="L272" l="1"/>
  <c r="R271"/>
  <c r="S271" s="1"/>
  <c r="T271" s="1"/>
  <c r="U271" s="1"/>
  <c r="M271"/>
  <c r="N271"/>
  <c r="P271"/>
  <c r="O271"/>
  <c r="N272" l="1"/>
  <c r="L273"/>
  <c r="M272"/>
  <c r="O272" s="1"/>
  <c r="P272" s="1"/>
  <c r="R272"/>
  <c r="S272" s="1"/>
  <c r="T272" s="1"/>
  <c r="U272" s="1"/>
  <c r="L274" l="1"/>
  <c r="R273"/>
  <c r="S273" s="1"/>
  <c r="T273" s="1"/>
  <c r="U273" s="1"/>
  <c r="M273"/>
  <c r="O273" s="1"/>
  <c r="P273" s="1"/>
  <c r="N273"/>
  <c r="N274" l="1"/>
  <c r="R274"/>
  <c r="S274" s="1"/>
  <c r="T274" s="1"/>
  <c r="U274" s="1"/>
  <c r="M274"/>
  <c r="L275"/>
  <c r="O274"/>
  <c r="P274" s="1"/>
  <c r="L276" l="1"/>
  <c r="R275"/>
  <c r="S275" s="1"/>
  <c r="T275" s="1"/>
  <c r="U275" s="1"/>
  <c r="M275"/>
  <c r="O275" s="1"/>
  <c r="P275" s="1"/>
  <c r="N275"/>
  <c r="L277" l="1"/>
  <c r="R276"/>
  <c r="S276" s="1"/>
  <c r="T276" s="1"/>
  <c r="U276" s="1"/>
  <c r="N276"/>
  <c r="M276"/>
  <c r="O276" s="1"/>
  <c r="P276" s="1"/>
  <c r="O277" l="1"/>
  <c r="P277" s="1"/>
  <c r="L278"/>
  <c r="M277"/>
  <c r="R277"/>
  <c r="S277" s="1"/>
  <c r="T277" s="1"/>
  <c r="U277" s="1"/>
  <c r="N277"/>
  <c r="N278" l="1"/>
  <c r="R278"/>
  <c r="S278" s="1"/>
  <c r="T278" s="1"/>
  <c r="U278" s="1"/>
  <c r="L279"/>
  <c r="M278"/>
  <c r="O278"/>
  <c r="P278" s="1"/>
  <c r="L280" l="1"/>
  <c r="R279"/>
  <c r="S279" s="1"/>
  <c r="T279" s="1"/>
  <c r="U279" s="1"/>
  <c r="M279"/>
  <c r="N279"/>
  <c r="O279"/>
  <c r="P279" s="1"/>
  <c r="L281" l="1"/>
  <c r="M280"/>
  <c r="N280"/>
  <c r="O280" s="1"/>
  <c r="P280" s="1"/>
  <c r="R280"/>
  <c r="S280" s="1"/>
  <c r="T280" s="1"/>
  <c r="U280" s="1"/>
  <c r="O281" l="1"/>
  <c r="R281"/>
  <c r="S281" s="1"/>
  <c r="T281" s="1"/>
  <c r="U281" s="1"/>
  <c r="M281"/>
  <c r="N281"/>
  <c r="P281"/>
  <c r="L282"/>
  <c r="N282" l="1"/>
  <c r="M282"/>
  <c r="R282"/>
  <c r="S282" s="1"/>
  <c r="T282" s="1"/>
  <c r="U282" s="1"/>
  <c r="O282"/>
  <c r="P282" s="1"/>
  <c r="L283"/>
  <c r="L284" l="1"/>
  <c r="R283"/>
  <c r="S283" s="1"/>
  <c r="T283" s="1"/>
  <c r="U283" s="1"/>
  <c r="M283"/>
  <c r="O283" s="1"/>
  <c r="P283" s="1"/>
  <c r="N283"/>
  <c r="R284" l="1"/>
  <c r="S284" s="1"/>
  <c r="T284" s="1"/>
  <c r="U284" s="1"/>
  <c r="M284"/>
  <c r="L285"/>
  <c r="N284"/>
  <c r="O284"/>
  <c r="P284" s="1"/>
  <c r="O285" l="1"/>
  <c r="P285" s="1"/>
  <c r="M285"/>
  <c r="R285"/>
  <c r="S285" s="1"/>
  <c r="T285" s="1"/>
  <c r="U285" s="1"/>
  <c r="L286"/>
  <c r="N285"/>
  <c r="N286" l="1"/>
  <c r="R286"/>
  <c r="S286" s="1"/>
  <c r="T286" s="1"/>
  <c r="U286" s="1"/>
  <c r="L287"/>
  <c r="M286"/>
  <c r="O286" s="1"/>
  <c r="P286" s="1"/>
  <c r="L288" l="1"/>
  <c r="R287"/>
  <c r="S287" s="1"/>
  <c r="T287" s="1"/>
  <c r="U287" s="1"/>
  <c r="M287"/>
  <c r="N287"/>
  <c r="O287" s="1"/>
  <c r="P287" s="1"/>
  <c r="P288" l="1"/>
  <c r="M288"/>
  <c r="L289"/>
  <c r="N288"/>
  <c r="R288"/>
  <c r="S288" s="1"/>
  <c r="T288" s="1"/>
  <c r="U288" s="1"/>
  <c r="O288"/>
  <c r="O289" l="1"/>
  <c r="N289"/>
  <c r="R289"/>
  <c r="S289" s="1"/>
  <c r="T289" s="1"/>
  <c r="U289" s="1"/>
  <c r="M289"/>
  <c r="P289"/>
  <c r="L290"/>
  <c r="N290" l="1"/>
  <c r="L291"/>
  <c r="R290"/>
  <c r="S290" s="1"/>
  <c r="T290" s="1"/>
  <c r="U290" s="1"/>
  <c r="M290"/>
  <c r="O290" s="1"/>
  <c r="P290" s="1"/>
  <c r="L292" l="1"/>
  <c r="R291"/>
  <c r="S291" s="1"/>
  <c r="T291" s="1"/>
  <c r="U291" s="1"/>
  <c r="M291"/>
  <c r="N291"/>
  <c r="O291"/>
  <c r="P291" s="1"/>
  <c r="N292" l="1"/>
  <c r="L293"/>
  <c r="M292"/>
  <c r="O292"/>
  <c r="P292" s="1"/>
  <c r="R292"/>
  <c r="S292" s="1"/>
  <c r="T292" s="1"/>
  <c r="U292" s="1"/>
  <c r="L294" l="1"/>
  <c r="R293"/>
  <c r="S293" s="1"/>
  <c r="T293" s="1"/>
  <c r="U293" s="1"/>
  <c r="N293"/>
  <c r="O293" s="1"/>
  <c r="P293" s="1"/>
  <c r="M293"/>
  <c r="N294" l="1"/>
  <c r="R294"/>
  <c r="S294" s="1"/>
  <c r="T294" s="1"/>
  <c r="U294" s="1"/>
  <c r="L295"/>
  <c r="M294"/>
  <c r="O294" s="1"/>
  <c r="P294" s="1"/>
  <c r="L296" l="1"/>
  <c r="R295"/>
  <c r="S295" s="1"/>
  <c r="T295" s="1"/>
  <c r="U295" s="1"/>
  <c r="M295"/>
  <c r="N295"/>
  <c r="O295"/>
  <c r="P295" s="1"/>
  <c r="L297" l="1"/>
  <c r="M296"/>
  <c r="R296"/>
  <c r="S296" s="1"/>
  <c r="T296" s="1"/>
  <c r="U296" s="1"/>
  <c r="N296"/>
  <c r="O296" s="1"/>
  <c r="P296" s="1"/>
  <c r="R297" l="1"/>
  <c r="S297" s="1"/>
  <c r="T297" s="1"/>
  <c r="U297" s="1"/>
  <c r="L298"/>
  <c r="M297"/>
  <c r="O297" s="1"/>
  <c r="P297" s="1"/>
  <c r="N297"/>
  <c r="N298" l="1"/>
  <c r="M298"/>
  <c r="O298" s="1"/>
  <c r="P298" s="1"/>
  <c r="L299"/>
  <c r="R298"/>
  <c r="S298" s="1"/>
  <c r="T298" s="1"/>
  <c r="U298" s="1"/>
  <c r="L300" l="1"/>
  <c r="R299"/>
  <c r="S299" s="1"/>
  <c r="T299" s="1"/>
  <c r="U299" s="1"/>
  <c r="M299"/>
  <c r="O299" s="1"/>
  <c r="P299" s="1"/>
  <c r="N299"/>
  <c r="R300" l="1"/>
  <c r="S300" s="1"/>
  <c r="T300" s="1"/>
  <c r="U300" s="1"/>
  <c r="M300"/>
  <c r="N300"/>
  <c r="O300"/>
  <c r="P300" s="1"/>
  <c r="L301"/>
  <c r="M301" l="1"/>
  <c r="R301"/>
  <c r="S301" s="1"/>
  <c r="T301" s="1"/>
  <c r="U301" s="1"/>
  <c r="N301"/>
  <c r="O301" s="1"/>
  <c r="P301" s="1"/>
  <c r="L302"/>
  <c r="N302" l="1"/>
  <c r="O302" s="1"/>
  <c r="P302" s="1"/>
  <c r="L303"/>
  <c r="M302"/>
  <c r="R302"/>
  <c r="S302" s="1"/>
  <c r="T302" s="1"/>
  <c r="U302" s="1"/>
  <c r="L304" l="1"/>
  <c r="R303"/>
  <c r="S303" s="1"/>
  <c r="T303" s="1"/>
  <c r="U303" s="1"/>
  <c r="M303"/>
  <c r="N303"/>
  <c r="O303" s="1"/>
  <c r="P303" s="1"/>
  <c r="M304" l="1"/>
  <c r="O304" s="1"/>
  <c r="P304" s="1"/>
  <c r="R304"/>
  <c r="S304" s="1"/>
  <c r="T304" s="1"/>
  <c r="U304" s="1"/>
  <c r="L305"/>
  <c r="N304"/>
  <c r="O305" l="1"/>
  <c r="P305" s="1"/>
  <c r="N305"/>
  <c r="R305"/>
  <c r="S305" s="1"/>
  <c r="T305" s="1"/>
  <c r="U305" s="1"/>
  <c r="L306"/>
  <c r="M305"/>
  <c r="N306" l="1"/>
  <c r="L307"/>
  <c r="M306"/>
  <c r="O306"/>
  <c r="P306" s="1"/>
  <c r="R306"/>
  <c r="S306" s="1"/>
  <c r="T306" s="1"/>
  <c r="U306" s="1"/>
  <c r="L308" l="1"/>
  <c r="R307"/>
  <c r="S307" s="1"/>
  <c r="T307" s="1"/>
  <c r="U307" s="1"/>
  <c r="M307"/>
  <c r="N307"/>
  <c r="P307"/>
  <c r="O307"/>
  <c r="N308" l="1"/>
  <c r="R308"/>
  <c r="S308" s="1"/>
  <c r="T308" s="1"/>
  <c r="U308" s="1"/>
  <c r="M308"/>
  <c r="O308"/>
  <c r="P308" s="1"/>
  <c r="L309"/>
  <c r="O309" l="1"/>
  <c r="P309" s="1"/>
  <c r="L310"/>
  <c r="N309"/>
  <c r="R309"/>
  <c r="S309" s="1"/>
  <c r="T309" s="1"/>
  <c r="U309" s="1"/>
  <c r="M309"/>
  <c r="N310" l="1"/>
  <c r="R310"/>
  <c r="S310" s="1"/>
  <c r="T310" s="1"/>
  <c r="U310" s="1"/>
  <c r="M310"/>
  <c r="O310" s="1"/>
  <c r="P310" s="1"/>
  <c r="L311"/>
  <c r="L312" l="1"/>
  <c r="R311"/>
  <c r="S311" s="1"/>
  <c r="T311" s="1"/>
  <c r="U311" s="1"/>
  <c r="M311"/>
  <c r="N311"/>
  <c r="O311"/>
  <c r="P311" s="1"/>
  <c r="L313" l="1"/>
  <c r="R312"/>
  <c r="S312" s="1"/>
  <c r="T312" s="1"/>
  <c r="U312" s="1"/>
  <c r="N312"/>
  <c r="M312"/>
  <c r="O312" s="1"/>
  <c r="P312" s="1"/>
  <c r="R313" l="1"/>
  <c r="S313" s="1"/>
  <c r="T313" s="1"/>
  <c r="U313" s="1"/>
  <c r="L314"/>
  <c r="N313"/>
  <c r="M313"/>
  <c r="O313" s="1"/>
  <c r="P313" s="1"/>
  <c r="N314" l="1"/>
  <c r="M314"/>
  <c r="O314" s="1"/>
  <c r="P314" s="1"/>
  <c r="L315"/>
  <c r="R314"/>
  <c r="S314" s="1"/>
  <c r="T314" s="1"/>
  <c r="U314" s="1"/>
  <c r="L316" l="1"/>
  <c r="R315"/>
  <c r="S315" s="1"/>
  <c r="T315" s="1"/>
  <c r="U315" s="1"/>
  <c r="M315"/>
  <c r="O315" s="1"/>
  <c r="P315" s="1"/>
  <c r="N315"/>
  <c r="R316" l="1"/>
  <c r="S316" s="1"/>
  <c r="T316" s="1"/>
  <c r="U316" s="1"/>
  <c r="L317"/>
  <c r="M316"/>
  <c r="O316" s="1"/>
  <c r="P316" s="1"/>
  <c r="N316"/>
  <c r="O317" l="1"/>
  <c r="M317"/>
  <c r="L318"/>
  <c r="N317"/>
  <c r="P317"/>
  <c r="R317"/>
  <c r="S317" s="1"/>
  <c r="T317" s="1"/>
  <c r="U317" s="1"/>
  <c r="N318" l="1"/>
  <c r="L319"/>
  <c r="M318"/>
  <c r="O318" s="1"/>
  <c r="P318" s="1"/>
  <c r="R318"/>
  <c r="S318" s="1"/>
  <c r="T318" s="1"/>
  <c r="U318" s="1"/>
  <c r="L320" l="1"/>
  <c r="R319"/>
  <c r="S319" s="1"/>
  <c r="T319" s="1"/>
  <c r="U319" s="1"/>
  <c r="M319"/>
  <c r="N319"/>
  <c r="O319" s="1"/>
  <c r="P319" s="1"/>
  <c r="M320" l="1"/>
  <c r="O320" s="1"/>
  <c r="P320" s="1"/>
  <c r="R320"/>
  <c r="S320" s="1"/>
  <c r="T320" s="1"/>
  <c r="U320" s="1"/>
  <c r="N320"/>
  <c r="L321"/>
  <c r="O321" l="1"/>
  <c r="N321"/>
  <c r="L322"/>
  <c r="M321"/>
  <c r="P321"/>
  <c r="R321"/>
  <c r="S321" s="1"/>
  <c r="T321" s="1"/>
  <c r="U321" s="1"/>
  <c r="N322" l="1"/>
  <c r="L323"/>
  <c r="M322"/>
  <c r="O322"/>
  <c r="P322" s="1"/>
  <c r="R322"/>
  <c r="S322" s="1"/>
  <c r="T322" s="1"/>
  <c r="U322" s="1"/>
  <c r="L324" l="1"/>
  <c r="R323"/>
  <c r="S323" s="1"/>
  <c r="T323" s="1"/>
  <c r="U323" s="1"/>
  <c r="M323"/>
  <c r="O323" s="1"/>
  <c r="P323" s="1"/>
  <c r="N323"/>
  <c r="N324" l="1"/>
  <c r="R324"/>
  <c r="S324" s="1"/>
  <c r="T324" s="1"/>
  <c r="U324" s="1"/>
  <c r="L325"/>
  <c r="M324"/>
  <c r="O324" s="1"/>
  <c r="P324" s="1"/>
  <c r="L326" l="1"/>
  <c r="M325"/>
  <c r="N325"/>
  <c r="O325" s="1"/>
  <c r="P325" s="1"/>
  <c r="R325"/>
  <c r="S325" s="1"/>
  <c r="T325" s="1"/>
  <c r="U325" s="1"/>
  <c r="N326" l="1"/>
  <c r="R326"/>
  <c r="S326" s="1"/>
  <c r="T326" s="1"/>
  <c r="U326" s="1"/>
  <c r="M326"/>
  <c r="L327"/>
  <c r="O326"/>
  <c r="P326" s="1"/>
  <c r="L328" l="1"/>
  <c r="R327"/>
  <c r="S327" s="1"/>
  <c r="T327" s="1"/>
  <c r="U327" s="1"/>
  <c r="M327"/>
  <c r="N327"/>
  <c r="P327"/>
  <c r="O327"/>
  <c r="L329" l="1"/>
  <c r="N328"/>
  <c r="R328"/>
  <c r="S328" s="1"/>
  <c r="T328" s="1"/>
  <c r="U328" s="1"/>
  <c r="M328"/>
  <c r="O328" s="1"/>
  <c r="P328" s="1"/>
  <c r="R329" l="1"/>
  <c r="S329" s="1"/>
  <c r="T329" s="1"/>
  <c r="U329" s="1"/>
  <c r="M329"/>
  <c r="L330"/>
  <c r="N329"/>
  <c r="O329" s="1"/>
  <c r="P329" s="1"/>
  <c r="N330" l="1"/>
  <c r="M330"/>
  <c r="O330" s="1"/>
  <c r="P330" s="1"/>
  <c r="R330"/>
  <c r="S330" s="1"/>
  <c r="T330" s="1"/>
  <c r="U330" s="1"/>
  <c r="L331"/>
  <c r="L332" l="1"/>
  <c r="R331"/>
  <c r="S331" s="1"/>
  <c r="T331" s="1"/>
  <c r="U331" s="1"/>
  <c r="M331"/>
  <c r="O331" s="1"/>
  <c r="P331" s="1"/>
  <c r="N331"/>
  <c r="R332" l="1"/>
  <c r="S332" s="1"/>
  <c r="T332" s="1"/>
  <c r="U332" s="1"/>
  <c r="L333"/>
  <c r="N332"/>
  <c r="O332"/>
  <c r="P332" s="1"/>
  <c r="M332"/>
  <c r="O333" l="1"/>
  <c r="M333"/>
  <c r="L334"/>
  <c r="N333"/>
  <c r="P333"/>
  <c r="R333"/>
  <c r="S333" s="1"/>
  <c r="T333" s="1"/>
  <c r="U333" s="1"/>
  <c r="N334" l="1"/>
  <c r="R334"/>
  <c r="S334" s="1"/>
  <c r="T334" s="1"/>
  <c r="U334" s="1"/>
  <c r="L335"/>
  <c r="M334"/>
  <c r="O334" s="1"/>
  <c r="P334" s="1"/>
  <c r="L336" l="1"/>
  <c r="R335"/>
  <c r="S335" s="1"/>
  <c r="T335" s="1"/>
  <c r="U335" s="1"/>
  <c r="M335"/>
  <c r="O335"/>
  <c r="P335" s="1"/>
  <c r="N335"/>
  <c r="M336" l="1"/>
  <c r="L337"/>
  <c r="N336"/>
  <c r="O336"/>
  <c r="P336" s="1"/>
  <c r="R336"/>
  <c r="S336" s="1"/>
  <c r="T336" s="1"/>
  <c r="U336" s="1"/>
  <c r="N337" l="1"/>
  <c r="L338"/>
  <c r="M337"/>
  <c r="O337" s="1"/>
  <c r="P337" s="1"/>
  <c r="R337"/>
  <c r="S337" s="1"/>
  <c r="T337" s="1"/>
  <c r="U337" s="1"/>
  <c r="N338" l="1"/>
  <c r="L339"/>
  <c r="R338"/>
  <c r="S338" s="1"/>
  <c r="T338" s="1"/>
  <c r="U338" s="1"/>
  <c r="M338"/>
  <c r="O338"/>
  <c r="P338" s="1"/>
  <c r="L340" l="1"/>
  <c r="R339"/>
  <c r="S339" s="1"/>
  <c r="T339" s="1"/>
  <c r="U339" s="1"/>
  <c r="M339"/>
  <c r="O339" s="1"/>
  <c r="P339" s="1"/>
  <c r="N339"/>
  <c r="N340" l="1"/>
  <c r="L341"/>
  <c r="M340"/>
  <c r="O340" s="1"/>
  <c r="P340" s="1"/>
  <c r="R340"/>
  <c r="S340" s="1"/>
  <c r="T340" s="1"/>
  <c r="U340" s="1"/>
  <c r="L342" l="1"/>
  <c r="M341"/>
  <c r="O341" s="1"/>
  <c r="P341" s="1"/>
  <c r="N341"/>
  <c r="R341"/>
  <c r="S341" s="1"/>
  <c r="T341" s="1"/>
  <c r="U341" s="1"/>
  <c r="N342" l="1"/>
  <c r="R342"/>
  <c r="S342" s="1"/>
  <c r="T342" s="1"/>
  <c r="U342" s="1"/>
  <c r="L343"/>
  <c r="M342"/>
  <c r="O342" s="1"/>
  <c r="P342" s="1"/>
  <c r="L344" l="1"/>
  <c r="R343"/>
  <c r="S343" s="1"/>
  <c r="T343" s="1"/>
  <c r="U343" s="1"/>
  <c r="M343"/>
  <c r="N343"/>
  <c r="O343" s="1"/>
  <c r="P343" s="1"/>
  <c r="L345" l="1"/>
  <c r="M344"/>
  <c r="O344" s="1"/>
  <c r="P344" s="1"/>
  <c r="N344"/>
  <c r="R344"/>
  <c r="S344" s="1"/>
  <c r="T344" s="1"/>
  <c r="U344" s="1"/>
  <c r="O345" l="1"/>
  <c r="P345" s="1"/>
  <c r="R345"/>
  <c r="S345" s="1"/>
  <c r="T345" s="1"/>
  <c r="U345" s="1"/>
  <c r="M345"/>
  <c r="L346"/>
  <c r="N345"/>
  <c r="N346" l="1"/>
  <c r="O346" s="1"/>
  <c r="P346" s="1"/>
  <c r="M346"/>
  <c r="R346"/>
  <c r="S346" s="1"/>
  <c r="T346" s="1"/>
  <c r="U346" s="1"/>
  <c r="L347"/>
  <c r="L348" l="1"/>
  <c r="R347"/>
  <c r="S347" s="1"/>
  <c r="T347" s="1"/>
  <c r="U347" s="1"/>
  <c r="M347"/>
  <c r="O347" s="1"/>
  <c r="P347" s="1"/>
  <c r="N347"/>
  <c r="R348" l="1"/>
  <c r="S348" s="1"/>
  <c r="T348" s="1"/>
  <c r="U348" s="1"/>
  <c r="M348"/>
  <c r="L349"/>
  <c r="N348"/>
  <c r="O348"/>
  <c r="P348" s="1"/>
  <c r="M349" l="1"/>
  <c r="O349" s="1"/>
  <c r="P349" s="1"/>
  <c r="R349"/>
  <c r="S349" s="1"/>
  <c r="T349" s="1"/>
  <c r="U349" s="1"/>
  <c r="N349"/>
  <c r="L350"/>
  <c r="N350" l="1"/>
  <c r="O350"/>
  <c r="P350" s="1"/>
  <c r="R350"/>
  <c r="S350" s="1"/>
  <c r="T350" s="1"/>
  <c r="U350" s="1"/>
  <c r="M350"/>
  <c r="L351"/>
  <c r="L352" l="1"/>
  <c r="R351"/>
  <c r="S351" s="1"/>
  <c r="T351" s="1"/>
  <c r="U351" s="1"/>
  <c r="M351"/>
  <c r="N351"/>
  <c r="O351"/>
  <c r="P351" s="1"/>
  <c r="M352" l="1"/>
  <c r="O352" s="1"/>
  <c r="P352" s="1"/>
  <c r="L353"/>
  <c r="N352"/>
  <c r="R352"/>
  <c r="S352" s="1"/>
  <c r="T352" s="1"/>
  <c r="U352" s="1"/>
  <c r="N353" l="1"/>
  <c r="R353"/>
  <c r="S353" s="1"/>
  <c r="T353" s="1"/>
  <c r="U353" s="1"/>
  <c r="L354"/>
  <c r="M353"/>
  <c r="O353" s="1"/>
  <c r="P353" s="1"/>
  <c r="N354" l="1"/>
  <c r="L355"/>
  <c r="R354"/>
  <c r="S354" s="1"/>
  <c r="T354" s="1"/>
  <c r="U354" s="1"/>
  <c r="M354"/>
  <c r="O354" s="1"/>
  <c r="P354" s="1"/>
  <c r="L356" l="1"/>
  <c r="R355"/>
  <c r="S355" s="1"/>
  <c r="T355" s="1"/>
  <c r="U355" s="1"/>
  <c r="M355"/>
  <c r="N355"/>
  <c r="O355" s="1"/>
  <c r="P355" s="1"/>
  <c r="N356" l="1"/>
  <c r="L357"/>
  <c r="M356"/>
  <c r="R356"/>
  <c r="S356" s="1"/>
  <c r="T356" s="1"/>
  <c r="U356" s="1"/>
  <c r="O356"/>
  <c r="P356" s="1"/>
  <c r="L358" l="1"/>
  <c r="R357"/>
  <c r="S357" s="1"/>
  <c r="T357" s="1"/>
  <c r="U357" s="1"/>
  <c r="M357"/>
  <c r="O357" s="1"/>
  <c r="P357" s="1"/>
  <c r="N357"/>
  <c r="N358" l="1"/>
  <c r="R358"/>
  <c r="S358" s="1"/>
  <c r="T358" s="1"/>
  <c r="U358" s="1"/>
  <c r="L359"/>
  <c r="M358"/>
  <c r="O358" s="1"/>
  <c r="P358" s="1"/>
  <c r="L360" l="1"/>
  <c r="R359"/>
  <c r="S359" s="1"/>
  <c r="T359" s="1"/>
  <c r="U359" s="1"/>
  <c r="M359"/>
  <c r="O359" s="1"/>
  <c r="P359" s="1"/>
  <c r="N359"/>
  <c r="L361" l="1"/>
  <c r="M360"/>
  <c r="O360" s="1"/>
  <c r="P360" s="1"/>
  <c r="N360"/>
  <c r="R360"/>
  <c r="S360" s="1"/>
  <c r="T360" s="1"/>
  <c r="U360" s="1"/>
  <c r="R361" l="1"/>
  <c r="S361" s="1"/>
  <c r="T361" s="1"/>
  <c r="U361" s="1"/>
  <c r="N361"/>
  <c r="L362"/>
  <c r="M361"/>
  <c r="O361" s="1"/>
  <c r="P361" s="1"/>
  <c r="N362" l="1"/>
  <c r="M362"/>
  <c r="O362" s="1"/>
  <c r="P362" s="1"/>
  <c r="L363"/>
  <c r="R362"/>
  <c r="S362" s="1"/>
  <c r="T362" s="1"/>
  <c r="U362" s="1"/>
  <c r="L364" l="1"/>
  <c r="R363"/>
  <c r="S363" s="1"/>
  <c r="T363" s="1"/>
  <c r="U363" s="1"/>
  <c r="M363"/>
  <c r="N363"/>
  <c r="O363" s="1"/>
  <c r="P363" s="1"/>
  <c r="R364" l="1"/>
  <c r="S364" s="1"/>
  <c r="T364" s="1"/>
  <c r="U364" s="1"/>
  <c r="M364"/>
  <c r="O364" s="1"/>
  <c r="P364" s="1"/>
  <c r="L365"/>
  <c r="N364"/>
  <c r="O365" l="1"/>
  <c r="P365" s="1"/>
  <c r="M365"/>
  <c r="R365"/>
  <c r="S365" s="1"/>
  <c r="T365" s="1"/>
  <c r="U365" s="1"/>
  <c r="L366"/>
  <c r="N365"/>
  <c r="N366" l="1"/>
  <c r="L367"/>
  <c r="M366"/>
  <c r="O366" s="1"/>
  <c r="P366" s="1"/>
  <c r="R366"/>
  <c r="S366" s="1"/>
  <c r="T366" s="1"/>
  <c r="U366" s="1"/>
  <c r="L368" l="1"/>
  <c r="R367"/>
  <c r="S367" s="1"/>
  <c r="T367" s="1"/>
  <c r="U367" s="1"/>
  <c r="M367"/>
  <c r="N367"/>
  <c r="O367"/>
  <c r="P367" s="1"/>
  <c r="M368" l="1"/>
  <c r="O368" s="1"/>
  <c r="P368" s="1"/>
  <c r="R368"/>
  <c r="S368" s="1"/>
  <c r="T368" s="1"/>
  <c r="U368" s="1"/>
  <c r="N368"/>
  <c r="L369"/>
  <c r="N369" l="1"/>
  <c r="R369"/>
  <c r="S369" s="1"/>
  <c r="T369" s="1"/>
  <c r="U369" s="1"/>
  <c r="M369"/>
  <c r="O369" s="1"/>
  <c r="P369" s="1"/>
  <c r="L370"/>
  <c r="N370" l="1"/>
  <c r="L371"/>
  <c r="M370"/>
  <c r="O370" s="1"/>
  <c r="P370" s="1"/>
  <c r="R370"/>
  <c r="S370" s="1"/>
  <c r="T370" s="1"/>
  <c r="U370" s="1"/>
  <c r="L372" l="1"/>
  <c r="R371"/>
  <c r="S371" s="1"/>
  <c r="T371" s="1"/>
  <c r="U371" s="1"/>
  <c r="M371"/>
  <c r="N371"/>
  <c r="O371" s="1"/>
  <c r="P371" s="1"/>
  <c r="N372" l="1"/>
  <c r="R372"/>
  <c r="M372"/>
  <c r="O372" s="1"/>
  <c r="P372" s="1"/>
  <c r="S372" l="1"/>
  <c r="T372" s="1"/>
  <c r="U372" s="1"/>
  <c r="U10" s="1"/>
  <c r="Q6"/>
  <c r="Q7" l="1"/>
  <c r="Q8" s="1"/>
  <c r="U5"/>
</calcChain>
</file>

<file path=xl/comments1.xml><?xml version="1.0" encoding="utf-8"?>
<comments xmlns="http://schemas.openxmlformats.org/spreadsheetml/2006/main">
  <authors>
    <author>dgeltner</author>
  </authors>
  <commentList>
    <comment ref="R2" authorId="0">
      <text>
        <r>
          <rPr>
            <b/>
            <sz val="9"/>
            <color indexed="81"/>
            <rFont val="Tahoma"/>
            <charset val="1"/>
          </rPr>
          <t>dgeltner:</t>
        </r>
        <r>
          <rPr>
            <sz val="9"/>
            <color indexed="81"/>
            <rFont val="Tahoma"/>
            <charset val="1"/>
          </rPr>
          <t xml:space="preserve">
Long-term US Corporate Bond Total Return (Ibbotson SBBI).</t>
        </r>
      </text>
    </comment>
  </commentList>
</comments>
</file>

<file path=xl/sharedStrings.xml><?xml version="1.0" encoding="utf-8"?>
<sst xmlns="http://schemas.openxmlformats.org/spreadsheetml/2006/main" count="182" uniqueCount="149">
  <si>
    <t>CPI</t>
  </si>
  <si>
    <t>T-bills</t>
  </si>
  <si>
    <t>LT G Bond</t>
  </si>
  <si>
    <t>GLCMPI**</t>
  </si>
  <si>
    <t>NCREIF***</t>
  </si>
  <si>
    <t>SP500</t>
  </si>
  <si>
    <t>GLCMPI</t>
  </si>
  <si>
    <t>NCREIF(TBI)</t>
  </si>
  <si>
    <t>S&amp;P 500</t>
  </si>
  <si>
    <t>Geom. Mean</t>
  </si>
  <si>
    <t>Arith. Mean</t>
  </si>
  <si>
    <t>Volatility</t>
  </si>
  <si>
    <t>NA</t>
  </si>
  <si>
    <t>Ex Post Risk Prem (arith)</t>
  </si>
  <si>
    <t>Sharpe*</t>
  </si>
  <si>
    <t>Correlations:</t>
  </si>
  <si>
    <t>NPI(uns)</t>
  </si>
  <si>
    <t>*The Sharpe Ratio is equal to: (Mean - Tbill Mean)/Volatility, a measure of return adjusted for risk.</t>
  </si>
  <si>
    <t>**Adjusted for credit losses.</t>
  </si>
  <si>
    <t>***TBI from 1985, NCREIF Unsmoothed (1-Step, See Chapter 25) prior to then.</t>
  </si>
  <si>
    <t>Treasury Bills</t>
  </si>
  <si>
    <t>Long-term Govt Bonds</t>
  </si>
  <si>
    <t>Comm Mortgs (ACLI)</t>
  </si>
  <si>
    <t>PrivRE (NCREIF TBI)</t>
  </si>
  <si>
    <t>Large Stocks (S&amp;P 500)</t>
  </si>
  <si>
    <t>RealGLCMPI</t>
  </si>
  <si>
    <t>RealNCREIF</t>
  </si>
  <si>
    <t>For every $1 invested in 1971, by 2010:</t>
  </si>
  <si>
    <r>
      <t>Sources:</t>
    </r>
    <r>
      <rPr>
        <sz val="10"/>
        <rFont val="Arial"/>
        <family val="2"/>
      </rPr>
      <t xml:space="preserve"> Ibbostons Associates; IPD; NCREIF.</t>
    </r>
  </si>
  <si>
    <t>beta wrt SP500</t>
  </si>
  <si>
    <t>This workbook is meant strictly for educational use. No liability is assumed for the content or usage of this educational tool.</t>
  </si>
  <si>
    <t>The following worksheets present some of the data, exhibits, and methodology discussed in Chapter 19 of the textbook.</t>
  </si>
  <si>
    <t>Exhibit 19-1: Computation of duration for two interest-only, 6%, annual-payment mortgages...</t>
  </si>
  <si>
    <t>Bond A</t>
  </si>
  <si>
    <t>Bond B</t>
  </si>
  <si>
    <t>coupon</t>
  </si>
  <si>
    <t>mkt int</t>
  </si>
  <si>
    <t>Par</t>
  </si>
  <si>
    <t>Bond A: 5-yr Maturity, 4.47-yr Duration:</t>
  </si>
  <si>
    <t>Bond B: 10-yr Maturity, 7.80-yr Duration:</t>
  </si>
  <si>
    <t>Year=tj</t>
  </si>
  <si>
    <t>CFj</t>
  </si>
  <si>
    <t>PV(CFj)</t>
  </si>
  <si>
    <t>w=PV(CFj)/PV(Bond)</t>
  </si>
  <si>
    <t>w*t</t>
  </si>
  <si>
    <t>CF</t>
  </si>
  <si>
    <t>PV(CF)</t>
  </si>
  <si>
    <t>w</t>
  </si>
  <si>
    <t>Sum</t>
  </si>
  <si>
    <t>Exhibit 19-2: Duration as a Function of Maturity…</t>
  </si>
  <si>
    <t>Maturity</t>
  </si>
  <si>
    <t>Duration</t>
  </si>
  <si>
    <t>Zero</t>
  </si>
  <si>
    <t>AMORTIZATION TABLE FOR FIXED RATE MORTGAGE</t>
  </si>
  <si>
    <t>Max loan term 30 Yrs</t>
  </si>
  <si>
    <t>Inputs</t>
  </si>
  <si>
    <t>Outputs</t>
  </si>
  <si>
    <t>Term</t>
  </si>
  <si>
    <t>Points</t>
  </si>
  <si>
    <t>PMT=</t>
  </si>
  <si>
    <t>LoanAmt</t>
  </si>
  <si>
    <t>PrepayPen</t>
  </si>
  <si>
    <t>YLD=</t>
  </si>
  <si>
    <t>IntRate</t>
  </si>
  <si>
    <t>HoldPer</t>
  </si>
  <si>
    <t>DUR=</t>
  </si>
  <si>
    <t>yrs</t>
  </si>
  <si>
    <t>Borrower's Tax Rate</t>
  </si>
  <si>
    <t>ModDUR=</t>
  </si>
  <si>
    <t>sum</t>
  </si>
  <si>
    <t>Monthly Table:</t>
  </si>
  <si>
    <t>PMT#</t>
  </si>
  <si>
    <t>PMT</t>
  </si>
  <si>
    <t>Int</t>
  </si>
  <si>
    <t>Prin</t>
  </si>
  <si>
    <t>EndBal</t>
  </si>
  <si>
    <t>Mo-Yr</t>
  </si>
  <si>
    <t>CFs</t>
  </si>
  <si>
    <t>Source: Ibbotson Associates, Inc.</t>
  </si>
  <si>
    <t>Year:</t>
  </si>
  <si>
    <t>T-Bill Total Return</t>
  </si>
  <si>
    <t>LT T-Bond Yield</t>
  </si>
  <si>
    <t>Strips 2/08/93</t>
  </si>
  <si>
    <t>Strips 2/09/95</t>
  </si>
  <si>
    <t>Strips 1/20/98</t>
  </si>
  <si>
    <t>=Avg spread LT over ST ("normal" yld crv)</t>
  </si>
  <si>
    <t>U.S. LT Gvt TR</t>
  </si>
  <si>
    <t>U.S. LT Gvt Yld</t>
  </si>
  <si>
    <t>ArithMean</t>
  </si>
  <si>
    <t>adjusted for volatility</t>
  </si>
  <si>
    <t>US Long-term Commercial Mortgages:</t>
  </si>
  <si>
    <t>ex ante</t>
  </si>
  <si>
    <t>ex post</t>
  </si>
  <si>
    <t>SBBItbillIndex</t>
  </si>
  <si>
    <t>Yield*</t>
  </si>
  <si>
    <t>HPR**</t>
  </si>
  <si>
    <t>NCL HPR***</t>
  </si>
  <si>
    <t>T-bill HPR</t>
  </si>
  <si>
    <t>yld RP</t>
  </si>
  <si>
    <t>excess r</t>
  </si>
  <si>
    <t>nolosses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</si>
  <si>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</si>
  <si>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</si>
  <si>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</si>
  <si>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</si>
  <si>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</si>
  <si>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</si>
  <si>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</si>
  <si>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</si>
  <si>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</si>
  <si>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</si>
  <si>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</si>
  <si>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</si>
  <si>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</si>
  <si>
    <t>01</t>
  </si>
  <si>
    <t>02</t>
  </si>
  <si>
    <t>03</t>
  </si>
  <si>
    <t>04</t>
  </si>
  <si>
    <t>*Contract yield, Source: Korpacz Investor Survey</t>
  </si>
  <si>
    <t>AVG=</t>
  </si>
  <si>
    <t>**Ex post total return adjusted for credit losses, Source: GLCMPI.</t>
  </si>
  <si>
    <t>***Ex post total return not adjusted for credit losses, Source: GLCMPI.</t>
  </si>
  <si>
    <t>This workbook is meant to accompany "Commercial Real Estate Analysis &amp; Investments", 3rd Edition, by D.Geltner &amp; N.Miller, © South-Western College Publishing Co.</t>
  </si>
  <si>
    <t>Avg since 1926</t>
  </si>
  <si>
    <t>Avg since 1980</t>
  </si>
  <si>
    <t>Exhibit 19-3: Short-term &amp; Long-term U.S. Government Bond Yields…</t>
  </si>
  <si>
    <t>Strips 12/23/11</t>
  </si>
  <si>
    <t>Arith '80-'10</t>
  </si>
  <si>
    <t>Arith '26-'10</t>
  </si>
  <si>
    <t>Geom '26-'10</t>
  </si>
  <si>
    <t>Geom '80-'10</t>
  </si>
  <si>
    <t>Arith '26-'80</t>
  </si>
  <si>
    <t>Geom '26-'80</t>
  </si>
  <si>
    <t>05</t>
  </si>
  <si>
    <t>06</t>
  </si>
  <si>
    <t>07</t>
  </si>
  <si>
    <t>08</t>
  </si>
  <si>
    <t>09</t>
  </si>
  <si>
    <t>10</t>
  </si>
  <si>
    <t>Exhibit 19-10: Yields (ex ante) and HPRs (ex post) on long-term US Govt bonds...</t>
  </si>
  <si>
    <t>Exhibit 19-11</t>
  </si>
  <si>
    <t>Exhibit 19-13: Historical annual periodic total return statistics, 1972-2010:</t>
  </si>
  <si>
    <t>ACLIbd-equiv(Jim's)</t>
  </si>
  <si>
    <t>Spread</t>
  </si>
  <si>
    <t>Tyld Avg since 1988</t>
  </si>
  <si>
    <t>CorpBnd</t>
  </si>
  <si>
    <t>Correl:</t>
  </si>
  <si>
    <t>BetaWRTStks</t>
  </si>
  <si>
    <t>Vol:</t>
  </si>
</sst>
</file>

<file path=xl/styles.xml><?xml version="1.0" encoding="utf-8"?>
<styleSheet xmlns="http://schemas.openxmlformats.org/spreadsheetml/2006/main">
  <numFmts count="7">
    <numFmt numFmtId="164" formatCode="0.0000"/>
    <numFmt numFmtId="165" formatCode="&quot;$&quot;#,##0.00"/>
    <numFmt numFmtId="166" formatCode="&quot;$&quot;#,##0"/>
    <numFmt numFmtId="167" formatCode="0.00_)"/>
    <numFmt numFmtId="168" formatCode="0.0000%"/>
    <numFmt numFmtId="169" formatCode="0_)"/>
    <numFmt numFmtId="170" formatCode="General_)"/>
  </numFmts>
  <fonts count="18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sz val="12"/>
      <name val="Courier New"/>
      <family val="3"/>
    </font>
    <font>
      <sz val="12"/>
      <name val="Arial MT"/>
    </font>
    <font>
      <b/>
      <sz val="9"/>
      <name val="Arial MT"/>
    </font>
    <font>
      <sz val="9"/>
      <name val="Arial MT"/>
    </font>
    <font>
      <sz val="9"/>
      <color indexed="12"/>
      <name val="Arial MT"/>
    </font>
    <font>
      <b/>
      <sz val="12"/>
      <name val="Arial MT"/>
    </font>
    <font>
      <b/>
      <sz val="10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2"/>
      <color rgb="FFFF0000"/>
      <name val="Arial 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70" fontId="13" fillId="0" borderId="0"/>
  </cellStyleXfs>
  <cellXfs count="129">
    <xf numFmtId="0" fontId="0" fillId="0" borderId="0" xfId="0"/>
    <xf numFmtId="1" fontId="0" fillId="0" borderId="0" xfId="0" applyNumberForma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Fill="1" applyBorder="1"/>
    <xf numFmtId="164" fontId="0" fillId="0" borderId="0" xfId="0" applyNumberFormat="1"/>
    <xf numFmtId="1" fontId="3" fillId="0" borderId="0" xfId="0" applyNumberFormat="1" applyFont="1"/>
    <xf numFmtId="10" fontId="2" fillId="0" borderId="0" xfId="0" applyNumberFormat="1" applyFont="1" applyFill="1" applyBorder="1"/>
    <xf numFmtId="0" fontId="0" fillId="0" borderId="0" xfId="0" applyAlignment="1">
      <alignment horizontal="right"/>
    </xf>
    <xf numFmtId="2" fontId="2" fillId="0" borderId="0" xfId="0" applyNumberFormat="1" applyFont="1"/>
    <xf numFmtId="10" fontId="2" fillId="0" borderId="0" xfId="1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5" fontId="0" fillId="0" borderId="5" xfId="0" applyNumberFormat="1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1" xfId="0" applyFont="1" applyBorder="1"/>
    <xf numFmtId="164" fontId="2" fillId="0" borderId="4" xfId="0" applyNumberFormat="1" applyFont="1" applyFill="1" applyBorder="1" applyAlignment="1">
      <alignment horizontal="right"/>
    </xf>
    <xf numFmtId="164" fontId="0" fillId="0" borderId="4" xfId="0" applyNumberForma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0" fontId="2" fillId="0" borderId="0" xfId="0" applyNumberFormat="1" applyFont="1" applyBorder="1"/>
    <xf numFmtId="10" fontId="2" fillId="0" borderId="5" xfId="0" applyNumberFormat="1" applyFont="1" applyBorder="1"/>
    <xf numFmtId="10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0" fontId="2" fillId="0" borderId="5" xfId="0" applyNumberFormat="1" applyFont="1" applyBorder="1" applyAlignment="1">
      <alignment horizontal="right"/>
    </xf>
    <xf numFmtId="2" fontId="2" fillId="0" borderId="0" xfId="0" applyNumberFormat="1" applyFont="1" applyBorder="1"/>
    <xf numFmtId="2" fontId="2" fillId="0" borderId="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Border="1"/>
    <xf numFmtId="0" fontId="0" fillId="0" borderId="5" xfId="0" applyBorder="1"/>
    <xf numFmtId="164" fontId="2" fillId="0" borderId="4" xfId="0" applyNumberFormat="1" applyFont="1" applyBorder="1" applyAlignment="1">
      <alignment horizontal="right"/>
    </xf>
    <xf numFmtId="9" fontId="2" fillId="0" borderId="0" xfId="0" applyNumberFormat="1" applyFont="1" applyBorder="1"/>
    <xf numFmtId="9" fontId="2" fillId="0" borderId="5" xfId="0" applyNumberFormat="1" applyFont="1" applyBorder="1"/>
    <xf numFmtId="0" fontId="2" fillId="0" borderId="5" xfId="0" applyFont="1" applyBorder="1"/>
    <xf numFmtId="164" fontId="2" fillId="0" borderId="4" xfId="0" applyNumberFormat="1" applyFont="1" applyBorder="1" applyAlignment="1">
      <alignment horizontal="left"/>
    </xf>
    <xf numFmtId="0" fontId="4" fillId="0" borderId="7" xfId="0" applyFont="1" applyBorder="1"/>
    <xf numFmtId="0" fontId="0" fillId="0" borderId="6" xfId="0" applyBorder="1"/>
    <xf numFmtId="0" fontId="1" fillId="0" borderId="0" xfId="2"/>
    <xf numFmtId="0" fontId="5" fillId="0" borderId="0" xfId="2" applyFont="1"/>
    <xf numFmtId="10" fontId="1" fillId="0" borderId="0" xfId="2" applyNumberFormat="1"/>
    <xf numFmtId="166" fontId="1" fillId="0" borderId="0" xfId="2" applyNumberFormat="1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1" fillId="0" borderId="0" xfId="2" applyAlignment="1">
      <alignment horizontal="right"/>
    </xf>
    <xf numFmtId="165" fontId="6" fillId="0" borderId="0" xfId="2" applyNumberFormat="1" applyFont="1"/>
    <xf numFmtId="164" fontId="6" fillId="0" borderId="0" xfId="2" applyNumberFormat="1" applyFont="1"/>
    <xf numFmtId="0" fontId="6" fillId="0" borderId="8" xfId="2" applyFont="1" applyBorder="1"/>
    <xf numFmtId="165" fontId="6" fillId="0" borderId="8" xfId="2" applyNumberFormat="1" applyFont="1" applyBorder="1"/>
    <xf numFmtId="164" fontId="6" fillId="0" borderId="8" xfId="2" applyNumberFormat="1" applyFont="1" applyBorder="1"/>
    <xf numFmtId="1" fontId="8" fillId="0" borderId="0" xfId="3" applyNumberFormat="1" applyFont="1"/>
    <xf numFmtId="2" fontId="9" fillId="0" borderId="0" xfId="3" applyNumberFormat="1" applyFont="1"/>
    <xf numFmtId="0" fontId="9" fillId="0" borderId="0" xfId="3" applyFont="1"/>
    <xf numFmtId="164" fontId="9" fillId="0" borderId="0" xfId="3" applyNumberFormat="1" applyFont="1"/>
    <xf numFmtId="1" fontId="9" fillId="0" borderId="0" xfId="3" applyNumberFormat="1" applyFont="1" applyAlignment="1">
      <alignment horizontal="right"/>
    </xf>
    <xf numFmtId="2" fontId="9" fillId="0" borderId="0" xfId="3" applyNumberFormat="1" applyFont="1" applyAlignment="1">
      <alignment horizontal="right"/>
    </xf>
    <xf numFmtId="0" fontId="9" fillId="0" borderId="0" xfId="3" quotePrefix="1" applyFont="1" applyAlignment="1" applyProtection="1">
      <alignment horizontal="left"/>
    </xf>
    <xf numFmtId="1" fontId="9" fillId="0" borderId="0" xfId="3" applyNumberFormat="1" applyFont="1"/>
    <xf numFmtId="0" fontId="9" fillId="0" borderId="0" xfId="3" applyFont="1" applyAlignment="1" applyProtection="1">
      <alignment horizontal="left"/>
    </xf>
    <xf numFmtId="10" fontId="9" fillId="0" borderId="0" xfId="3" applyNumberFormat="1" applyFont="1"/>
    <xf numFmtId="0" fontId="9" fillId="0" borderId="0" xfId="3" quotePrefix="1" applyFont="1" applyAlignment="1" applyProtection="1">
      <alignment horizontal="right"/>
    </xf>
    <xf numFmtId="0" fontId="9" fillId="0" borderId="0" xfId="3" applyFont="1" applyAlignment="1" applyProtection="1">
      <alignment horizontal="right"/>
    </xf>
    <xf numFmtId="0" fontId="10" fillId="0" borderId="0" xfId="3" applyFont="1" applyProtection="1">
      <protection locked="0"/>
    </xf>
    <xf numFmtId="10" fontId="10" fillId="0" borderId="0" xfId="3" applyNumberFormat="1" applyFont="1" applyProtection="1">
      <protection locked="0"/>
    </xf>
    <xf numFmtId="167" fontId="9" fillId="0" borderId="0" xfId="3" applyNumberFormat="1" applyFont="1" applyProtection="1"/>
    <xf numFmtId="168" fontId="9" fillId="0" borderId="0" xfId="3" applyNumberFormat="1" applyFont="1" applyProtection="1"/>
    <xf numFmtId="0" fontId="9" fillId="0" borderId="0" xfId="3" applyFont="1" applyAlignment="1">
      <alignment horizontal="right"/>
    </xf>
    <xf numFmtId="2" fontId="9" fillId="0" borderId="0" xfId="3" applyNumberFormat="1" applyFont="1" applyProtection="1"/>
    <xf numFmtId="10" fontId="9" fillId="0" borderId="0" xfId="3" applyNumberFormat="1" applyFont="1" applyProtection="1"/>
    <xf numFmtId="164" fontId="7" fillId="0" borderId="0" xfId="3" applyNumberFormat="1"/>
    <xf numFmtId="164" fontId="9" fillId="0" borderId="0" xfId="3" applyNumberFormat="1" applyFont="1" applyAlignment="1">
      <alignment horizontal="right"/>
    </xf>
    <xf numFmtId="164" fontId="9" fillId="0" borderId="0" xfId="3" applyNumberFormat="1" applyFont="1" applyAlignment="1" applyProtection="1">
      <alignment horizontal="right"/>
    </xf>
    <xf numFmtId="1" fontId="9" fillId="0" borderId="0" xfId="3" applyNumberFormat="1" applyFont="1" applyProtection="1"/>
    <xf numFmtId="0" fontId="9" fillId="0" borderId="0" xfId="3" applyFont="1" applyProtection="1"/>
    <xf numFmtId="17" fontId="9" fillId="0" borderId="0" xfId="3" applyNumberFormat="1" applyFont="1"/>
    <xf numFmtId="164" fontId="9" fillId="0" borderId="0" xfId="3" applyNumberFormat="1" applyFont="1" applyProtection="1"/>
    <xf numFmtId="169" fontId="9" fillId="0" borderId="0" xfId="3" applyNumberFormat="1" applyFont="1" applyProtection="1"/>
    <xf numFmtId="0" fontId="11" fillId="0" borderId="0" xfId="4" applyFont="1" applyAlignment="1">
      <alignment horizontal="left"/>
    </xf>
    <xf numFmtId="10" fontId="7" fillId="0" borderId="0" xfId="4" applyNumberFormat="1"/>
    <xf numFmtId="0" fontId="7" fillId="0" borderId="0" xfId="4"/>
    <xf numFmtId="0" fontId="7" fillId="0" borderId="0" xfId="4" applyFont="1" applyAlignment="1">
      <alignment horizontal="left"/>
    </xf>
    <xf numFmtId="10" fontId="7" fillId="0" borderId="0" xfId="4" applyNumberFormat="1" applyFont="1" applyAlignment="1" applyProtection="1">
      <alignment horizontal="center"/>
    </xf>
    <xf numFmtId="10" fontId="7" fillId="0" borderId="0" xfId="4" applyNumberFormat="1" applyFont="1" applyAlignment="1" applyProtection="1">
      <alignment horizontal="left"/>
    </xf>
    <xf numFmtId="169" fontId="7" fillId="0" borderId="0" xfId="4" applyNumberFormat="1" applyAlignment="1" applyProtection="1">
      <alignment horizontal="left"/>
    </xf>
    <xf numFmtId="10" fontId="7" fillId="0" borderId="0" xfId="4" applyNumberFormat="1" applyProtection="1"/>
    <xf numFmtId="0" fontId="7" fillId="0" borderId="0" xfId="4" applyAlignment="1" applyProtection="1">
      <alignment horizontal="right"/>
    </xf>
    <xf numFmtId="0" fontId="7" fillId="0" borderId="0" xfId="4" applyAlignment="1" applyProtection="1">
      <alignment horizontal="left"/>
    </xf>
    <xf numFmtId="0" fontId="7" fillId="0" borderId="0" xfId="4" applyProtection="1"/>
    <xf numFmtId="0" fontId="7" fillId="0" borderId="0" xfId="4" applyAlignment="1">
      <alignment horizontal="left"/>
    </xf>
    <xf numFmtId="0" fontId="7" fillId="0" borderId="0" xfId="4" applyFont="1"/>
    <xf numFmtId="0" fontId="7" fillId="0" borderId="0" xfId="4" applyBorder="1" applyAlignment="1">
      <alignment horizontal="left"/>
    </xf>
    <xf numFmtId="10" fontId="7" fillId="0" borderId="0" xfId="4" applyNumberFormat="1" applyBorder="1"/>
    <xf numFmtId="0" fontId="7" fillId="0" borderId="0" xfId="4" applyBorder="1"/>
    <xf numFmtId="0" fontId="7" fillId="0" borderId="8" xfId="4" applyBorder="1" applyAlignment="1">
      <alignment horizontal="left"/>
    </xf>
    <xf numFmtId="10" fontId="7" fillId="0" borderId="8" xfId="4" applyNumberFormat="1" applyBorder="1"/>
    <xf numFmtId="0" fontId="7" fillId="0" borderId="8" xfId="4" applyBorder="1"/>
    <xf numFmtId="0" fontId="7" fillId="0" borderId="0" xfId="4" quotePrefix="1" applyFont="1"/>
    <xf numFmtId="0" fontId="12" fillId="0" borderId="0" xfId="2" applyFont="1"/>
    <xf numFmtId="0" fontId="1" fillId="0" borderId="0" xfId="2" quotePrefix="1"/>
    <xf numFmtId="0" fontId="3" fillId="0" borderId="0" xfId="2" applyFont="1"/>
    <xf numFmtId="10" fontId="1" fillId="0" borderId="0" xfId="2" applyNumberFormat="1" applyAlignment="1">
      <alignment horizontal="right"/>
    </xf>
    <xf numFmtId="1" fontId="1" fillId="0" borderId="0" xfId="2" applyNumberFormat="1"/>
    <xf numFmtId="10" fontId="1" fillId="0" borderId="0" xfId="2" applyNumberFormat="1" applyAlignment="1">
      <alignment horizontal="left"/>
    </xf>
    <xf numFmtId="0" fontId="1" fillId="0" borderId="0" xfId="2" quotePrefix="1" applyAlignment="1">
      <alignment horizontal="right"/>
    </xf>
    <xf numFmtId="10" fontId="14" fillId="0" borderId="0" xfId="5" applyNumberFormat="1" applyFont="1" applyAlignment="1" applyProtection="1">
      <alignment horizontal="left"/>
    </xf>
    <xf numFmtId="0" fontId="1" fillId="0" borderId="0" xfId="2" applyAlignment="1">
      <alignment horizontal="left"/>
    </xf>
    <xf numFmtId="164" fontId="7" fillId="0" borderId="0" xfId="4" applyNumberFormat="1"/>
    <xf numFmtId="10" fontId="15" fillId="0" borderId="0" xfId="4" applyNumberFormat="1" applyFont="1"/>
    <xf numFmtId="0" fontId="15" fillId="0" borderId="0" xfId="4" applyFont="1"/>
    <xf numFmtId="10" fontId="15" fillId="0" borderId="8" xfId="4" applyNumberFormat="1" applyFont="1" applyBorder="1"/>
    <xf numFmtId="0" fontId="15" fillId="0" borderId="8" xfId="4" applyFont="1" applyBorder="1"/>
    <xf numFmtId="10" fontId="1" fillId="0" borderId="8" xfId="2" applyNumberFormat="1" applyBorder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9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6">
    <cellStyle name="Normal" xfId="0" builtinId="0"/>
    <cellStyle name="Normal 2" xfId="2"/>
    <cellStyle name="Normal_GLCMPI" xfId="5"/>
    <cellStyle name="Normal_INTRATE" xfId="4"/>
    <cellStyle name="Normal_phgel17schedpmt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Duration as Function of Maturity 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(30-yr Amortizing, 8% Monthly-pmt, at Par)</a:t>
            </a:r>
          </a:p>
        </c:rich>
      </c:tx>
      <c:layout>
        <c:manualLayout>
          <c:xMode val="edge"/>
          <c:yMode val="edge"/>
          <c:x val="0.22691322110150741"/>
          <c:y val="1.50150590484793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67302377894102"/>
          <c:y val="0.16216263772357617"/>
          <c:w val="0.78628069637499065"/>
          <c:h val="0.63663850365552299"/>
        </c:manualLayout>
      </c:layout>
      <c:lineChart>
        <c:grouping val="standard"/>
        <c:ser>
          <c:idx val="0"/>
          <c:order val="0"/>
          <c:tx>
            <c:strRef>
              <c:f>'19-2 DurMtgChart'!$C$2</c:f>
              <c:strCache>
                <c:ptCount val="1"/>
                <c:pt idx="0">
                  <c:v>Duration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'19-2 DurMtgChart'!$A$3:$A$33</c:f>
              <c:numCache>
                <c:formatCode>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'19-2 DurMtgChart'!$C$3:$C$33</c:f>
              <c:numCache>
                <c:formatCode>0.00</c:formatCode>
                <c:ptCount val="31"/>
                <c:pt idx="0">
                  <c:v>0</c:v>
                </c:pt>
                <c:pt idx="1">
                  <c:v>0.9544193540341277</c:v>
                </c:pt>
                <c:pt idx="2">
                  <c:v>1.8280310504340307</c:v>
                </c:pt>
                <c:pt idx="3">
                  <c:v>2.6270280705332651</c:v>
                </c:pt>
                <c:pt idx="4">
                  <c:v>3.3571287745846567</c:v>
                </c:pt>
                <c:pt idx="5">
                  <c:v>4.0236132760295149</c:v>
                </c:pt>
                <c:pt idx="6">
                  <c:v>4.6313570280957688</c:v>
                </c:pt>
                <c:pt idx="7">
                  <c:v>5.1848618363680741</c:v>
                </c:pt>
                <c:pt idx="8">
                  <c:v>5.6882844945996682</c:v>
                </c:pt>
                <c:pt idx="9">
                  <c:v>6.1454632259172604</c:v>
                </c:pt>
                <c:pt idx="10">
                  <c:v>6.5599420976104232</c:v>
                </c:pt>
                <c:pt idx="11">
                  <c:v>6.9349935648070709</c:v>
                </c:pt>
                <c:pt idx="12">
                  <c:v>7.2736392864344142</c:v>
                </c:pt>
                <c:pt idx="13">
                  <c:v>7.5786693458749639</c:v>
                </c:pt>
                <c:pt idx="14">
                  <c:v>7.8526599985794165</c:v>
                </c:pt>
                <c:pt idx="15">
                  <c:v>8.0979900595282945</c:v>
                </c:pt>
                <c:pt idx="16">
                  <c:v>8.3168560347823757</c:v>
                </c:pt>
                <c:pt idx="17">
                  <c:v>8.5112860933731103</c:v>
                </c:pt>
                <c:pt idx="18">
                  <c:v>8.6831529684076667</c:v>
                </c:pt>
                <c:pt idx="19">
                  <c:v>8.8341858694520692</c:v>
                </c:pt>
                <c:pt idx="20">
                  <c:v>8.9659814819666082</c:v>
                </c:pt>
                <c:pt idx="21">
                  <c:v>9.0800141237605345</c:v>
                </c:pt>
                <c:pt idx="22">
                  <c:v>9.1776451230708194</c:v>
                </c:pt>
                <c:pt idx="23">
                  <c:v>9.2601314779186232</c:v>
                </c:pt>
                <c:pt idx="24">
                  <c:v>9.3286338518252681</c:v>
                </c:pt>
                <c:pt idx="25">
                  <c:v>9.3842239567481762</c:v>
                </c:pt>
                <c:pt idx="26">
                  <c:v>9.4278913701993154</c:v>
                </c:pt>
                <c:pt idx="27">
                  <c:v>9.4605498299096453</c:v>
                </c:pt>
                <c:pt idx="28">
                  <c:v>9.4830430460795938</c:v>
                </c:pt>
                <c:pt idx="29">
                  <c:v>9.4961500681871378</c:v>
                </c:pt>
                <c:pt idx="30">
                  <c:v>9.5005902404915172</c:v>
                </c:pt>
              </c:numCache>
            </c:numRef>
          </c:val>
          <c:smooth val="1"/>
        </c:ser>
        <c:ser>
          <c:idx val="1"/>
          <c:order val="1"/>
          <c:tx>
            <c:v>Zero Coupon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'19-2 DurMtgChart'!$D$3:$D$13</c:f>
              <c:numCache>
                <c:formatCode>0.00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1"/>
        </c:ser>
        <c:marker val="1"/>
        <c:axId val="50663808"/>
        <c:axId val="50665728"/>
      </c:lineChart>
      <c:catAx>
        <c:axId val="5066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Maturity (Balloon Yr) </a:t>
                </a:r>
              </a:p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*Modified Duration = Macaulay/(1+r)</a:t>
                </a:r>
              </a:p>
            </c:rich>
          </c:tx>
          <c:layout>
            <c:manualLayout>
              <c:xMode val="edge"/>
              <c:yMode val="edge"/>
              <c:x val="0.31662309921140591"/>
              <c:y val="0.8798824602408869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5728"/>
        <c:crosses val="autoZero"/>
        <c:lblAlgn val="ctr"/>
        <c:lblOffset val="100"/>
        <c:tickLblSkip val="5"/>
        <c:tickMarkSkip val="1"/>
      </c:catAx>
      <c:valAx>
        <c:axId val="50665728"/>
        <c:scaling>
          <c:orientation val="minMax"/>
          <c:max val="1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duration*</a:t>
                </a:r>
              </a:p>
            </c:rich>
          </c:tx>
          <c:layout>
            <c:manualLayout>
              <c:xMode val="edge"/>
              <c:yMode val="edge"/>
              <c:x val="2.6385258267617152E-2"/>
              <c:y val="0.3994005706895499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3808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Short-term &amp; Long-term US Govt Bond Yields, 1926-2010:</a:t>
            </a:r>
          </a:p>
        </c:rich>
      </c:tx>
      <c:layout>
        <c:manualLayout>
          <c:xMode val="edge"/>
          <c:yMode val="edge"/>
          <c:x val="0.16441426330584424"/>
          <c:y val="2.8489983055915492E-3"/>
        </c:manualLayout>
      </c:layout>
    </c:title>
    <c:plotArea>
      <c:layout>
        <c:manualLayout>
          <c:layoutTarget val="inner"/>
          <c:xMode val="edge"/>
          <c:yMode val="edge"/>
          <c:x val="8.6058519793459659E-2"/>
          <c:y val="0.11111142024856506"/>
          <c:w val="0.88984509466437312"/>
          <c:h val="0.69230961847182926"/>
        </c:manualLayout>
      </c:layout>
      <c:lineChart>
        <c:grouping val="standard"/>
        <c:ser>
          <c:idx val="0"/>
          <c:order val="0"/>
          <c:tx>
            <c:v>30-Day T-Bills</c:v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4"/>
            <c:spPr>
              <a:solidFill>
                <a:sysClr val="window" lastClr="FFFFFF">
                  <a:lumMod val="65000"/>
                  <a:alpha val="66000"/>
                </a:sysClr>
              </a:solidFill>
              <a:ln w="3175">
                <a:solidFill>
                  <a:schemeClr val="tx1"/>
                </a:solidFill>
              </a:ln>
            </c:spPr>
          </c:marker>
          <c:cat>
            <c:numRef>
              <c:f>'19-3&amp;4 Int Rates'!$A$4:$A$88</c:f>
              <c:numCache>
                <c:formatCode>0_)</c:formatCode>
                <c:ptCount val="85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 formatCode="General">
                  <c:v>1992</c:v>
                </c:pt>
                <c:pt idx="67" formatCode="General">
                  <c:v>1993</c:v>
                </c:pt>
                <c:pt idx="68" formatCode="General">
                  <c:v>1994</c:v>
                </c:pt>
                <c:pt idx="69" formatCode="General">
                  <c:v>1995</c:v>
                </c:pt>
                <c:pt idx="70" formatCode="General">
                  <c:v>1996</c:v>
                </c:pt>
                <c:pt idx="71" formatCode="General">
                  <c:v>1997</c:v>
                </c:pt>
                <c:pt idx="72" formatCode="General">
                  <c:v>1998</c:v>
                </c:pt>
                <c:pt idx="73" formatCode="General">
                  <c:v>1999</c:v>
                </c:pt>
                <c:pt idx="74" formatCode="General">
                  <c:v>2000</c:v>
                </c:pt>
                <c:pt idx="75" formatCode="General">
                  <c:v>2001</c:v>
                </c:pt>
                <c:pt idx="76" formatCode="General">
                  <c:v>2002</c:v>
                </c:pt>
                <c:pt idx="77" formatCode="General">
                  <c:v>2003</c:v>
                </c:pt>
                <c:pt idx="78" formatCode="General">
                  <c:v>2004</c:v>
                </c:pt>
                <c:pt idx="79" formatCode="General">
                  <c:v>2005</c:v>
                </c:pt>
                <c:pt idx="80" formatCode="General">
                  <c:v>2006</c:v>
                </c:pt>
                <c:pt idx="81" formatCode="General">
                  <c:v>2007</c:v>
                </c:pt>
                <c:pt idx="82" formatCode="General">
                  <c:v>2008</c:v>
                </c:pt>
                <c:pt idx="83" formatCode="General">
                  <c:v>2009</c:v>
                </c:pt>
                <c:pt idx="84" formatCode="General">
                  <c:v>2010</c:v>
                </c:pt>
              </c:numCache>
            </c:numRef>
          </c:cat>
          <c:val>
            <c:numRef>
              <c:f>'19-3&amp;4 Int Rates'!$B$4:$B$88</c:f>
              <c:numCache>
                <c:formatCode>0.00%</c:formatCode>
                <c:ptCount val="85"/>
                <c:pt idx="0">
                  <c:v>3.2664520000000002E-2</c:v>
                </c:pt>
                <c:pt idx="1">
                  <c:v>3.1247210000000001E-2</c:v>
                </c:pt>
                <c:pt idx="2">
                  <c:v>3.5578970000000001E-2</c:v>
                </c:pt>
                <c:pt idx="3">
                  <c:v>4.7480180000000004E-2</c:v>
                </c:pt>
                <c:pt idx="4">
                  <c:v>2.4103409999999999E-2</c:v>
                </c:pt>
                <c:pt idx="5">
                  <c:v>1.073027E-2</c:v>
                </c:pt>
                <c:pt idx="6">
                  <c:v>9.6172800000000006E-3</c:v>
                </c:pt>
                <c:pt idx="7">
                  <c:v>2.9745800000000001E-3</c:v>
                </c:pt>
                <c:pt idx="8">
                  <c:v>1.6281300000000002E-3</c:v>
                </c:pt>
                <c:pt idx="9">
                  <c:v>1.6863E-3</c:v>
                </c:pt>
                <c:pt idx="10">
                  <c:v>1.7744199999999999E-3</c:v>
                </c:pt>
                <c:pt idx="11">
                  <c:v>3.0792000000000003E-3</c:v>
                </c:pt>
                <c:pt idx="12">
                  <c:v>-1.6222E-4</c:v>
                </c:pt>
                <c:pt idx="13">
                  <c:v>2.0499E-4</c:v>
                </c:pt>
                <c:pt idx="14">
                  <c:v>4.7980000000000005E-5</c:v>
                </c:pt>
                <c:pt idx="15">
                  <c:v>5.9710999999999998E-4</c:v>
                </c:pt>
                <c:pt idx="16">
                  <c:v>2.6802500000000003E-3</c:v>
                </c:pt>
                <c:pt idx="17">
                  <c:v>3.4715099999999997E-3</c:v>
                </c:pt>
                <c:pt idx="18">
                  <c:v>3.3049899999999998E-3</c:v>
                </c:pt>
                <c:pt idx="19">
                  <c:v>3.2959600000000001E-3</c:v>
                </c:pt>
                <c:pt idx="20">
                  <c:v>3.5306999999999999E-3</c:v>
                </c:pt>
                <c:pt idx="21">
                  <c:v>5.0343699999999998E-3</c:v>
                </c:pt>
                <c:pt idx="22">
                  <c:v>8.1117499999999992E-3</c:v>
                </c:pt>
                <c:pt idx="23">
                  <c:v>1.1026320000000001E-2</c:v>
                </c:pt>
                <c:pt idx="24">
                  <c:v>1.195597E-2</c:v>
                </c:pt>
                <c:pt idx="25">
                  <c:v>1.492806E-2</c:v>
                </c:pt>
                <c:pt idx="26">
                  <c:v>1.6560129999999999E-2</c:v>
                </c:pt>
                <c:pt idx="27">
                  <c:v>1.823719E-2</c:v>
                </c:pt>
                <c:pt idx="28">
                  <c:v>8.6388300000000001E-3</c:v>
                </c:pt>
                <c:pt idx="29">
                  <c:v>1.5736550000000002E-2</c:v>
                </c:pt>
                <c:pt idx="30">
                  <c:v>2.4592450000000002E-2</c:v>
                </c:pt>
                <c:pt idx="31">
                  <c:v>3.1390539999999995E-2</c:v>
                </c:pt>
                <c:pt idx="32">
                  <c:v>1.541471E-2</c:v>
                </c:pt>
                <c:pt idx="33">
                  <c:v>2.951966E-2</c:v>
                </c:pt>
                <c:pt idx="34">
                  <c:v>2.6627390000000001E-2</c:v>
                </c:pt>
                <c:pt idx="35">
                  <c:v>2.1265260000000001E-2</c:v>
                </c:pt>
                <c:pt idx="36">
                  <c:v>2.7336330000000002E-2</c:v>
                </c:pt>
                <c:pt idx="37">
                  <c:v>3.1165200000000001E-2</c:v>
                </c:pt>
                <c:pt idx="38">
                  <c:v>3.5357189999999997E-2</c:v>
                </c:pt>
                <c:pt idx="39">
                  <c:v>3.9272349999999998E-2</c:v>
                </c:pt>
                <c:pt idx="40">
                  <c:v>4.7593120000000003E-2</c:v>
                </c:pt>
                <c:pt idx="41">
                  <c:v>4.2100080000000005E-2</c:v>
                </c:pt>
                <c:pt idx="42">
                  <c:v>5.2057939999999997E-2</c:v>
                </c:pt>
                <c:pt idx="43">
                  <c:v>6.5838069999999999E-2</c:v>
                </c:pt>
                <c:pt idx="44">
                  <c:v>6.5249699999999994E-2</c:v>
                </c:pt>
                <c:pt idx="45">
                  <c:v>4.3861280000000002E-2</c:v>
                </c:pt>
                <c:pt idx="46">
                  <c:v>3.8399530000000001E-2</c:v>
                </c:pt>
                <c:pt idx="47">
                  <c:v>6.9303139999999999E-2</c:v>
                </c:pt>
                <c:pt idx="48">
                  <c:v>8.0030589999999999E-2</c:v>
                </c:pt>
                <c:pt idx="49">
                  <c:v>5.8035949999999996E-2</c:v>
                </c:pt>
                <c:pt idx="50">
                  <c:v>5.0825160000000001E-2</c:v>
                </c:pt>
                <c:pt idx="51">
                  <c:v>5.1202120000000004E-2</c:v>
                </c:pt>
                <c:pt idx="52">
                  <c:v>7.1808230000000001E-2</c:v>
                </c:pt>
                <c:pt idx="53">
                  <c:v>0.1037623</c:v>
                </c:pt>
                <c:pt idx="54">
                  <c:v>0.11235512</c:v>
                </c:pt>
                <c:pt idx="55">
                  <c:v>0.14708863</c:v>
                </c:pt>
                <c:pt idx="56">
                  <c:v>0.10543084999999999</c:v>
                </c:pt>
                <c:pt idx="57">
                  <c:v>8.7983220000000001E-2</c:v>
                </c:pt>
                <c:pt idx="58">
                  <c:v>9.8493869999999997E-2</c:v>
                </c:pt>
                <c:pt idx="59">
                  <c:v>7.7232950000000009E-2</c:v>
                </c:pt>
                <c:pt idx="60">
                  <c:v>6.162434E-2</c:v>
                </c:pt>
                <c:pt idx="61">
                  <c:v>5.4655959999999996E-2</c:v>
                </c:pt>
                <c:pt idx="62">
                  <c:v>6.3478060000000003E-2</c:v>
                </c:pt>
                <c:pt idx="63">
                  <c:v>8.3704260000000003E-2</c:v>
                </c:pt>
                <c:pt idx="64">
                  <c:v>7.8134700000000001E-2</c:v>
                </c:pt>
                <c:pt idx="65">
                  <c:v>5.5952760000000004E-2</c:v>
                </c:pt>
                <c:pt idx="66">
                  <c:v>3.50631E-2</c:v>
                </c:pt>
                <c:pt idx="67">
                  <c:v>2.896934E-2</c:v>
                </c:pt>
                <c:pt idx="68">
                  <c:v>3.9034640000000002E-2</c:v>
                </c:pt>
                <c:pt idx="69">
                  <c:v>5.5954490000000003E-2</c:v>
                </c:pt>
                <c:pt idx="70">
                  <c:v>5.2070679999999994E-2</c:v>
                </c:pt>
                <c:pt idx="71">
                  <c:v>5.2555449999999997E-2</c:v>
                </c:pt>
                <c:pt idx="72">
                  <c:v>4.8559049999999999E-2</c:v>
                </c:pt>
                <c:pt idx="73">
                  <c:v>4.6838459999999998E-2</c:v>
                </c:pt>
                <c:pt idx="74">
                  <c:v>5.8932230000000002E-2</c:v>
                </c:pt>
                <c:pt idx="75">
                  <c:v>3.8257560000000003E-2</c:v>
                </c:pt>
                <c:pt idx="76">
                  <c:v>1.6466850000000002E-2</c:v>
                </c:pt>
                <c:pt idx="77">
                  <c:v>1.0214465862369293E-2</c:v>
                </c:pt>
                <c:pt idx="78">
                  <c:v>1.2025629224531542E-2</c:v>
                </c:pt>
                <c:pt idx="79">
                  <c:v>2.97953550359999E-2</c:v>
                </c:pt>
                <c:pt idx="80">
                  <c:v>4.7996146239444898E-2</c:v>
                </c:pt>
                <c:pt idx="81">
                  <c:v>4.6622346964126898E-2</c:v>
                </c:pt>
                <c:pt idx="82">
                  <c:v>1.5991426324508E-2</c:v>
                </c:pt>
                <c:pt idx="83">
                  <c:v>9.6761203910444805E-4</c:v>
                </c:pt>
                <c:pt idx="84">
                  <c:v>1.2137646095897699E-3</c:v>
                </c:pt>
              </c:numCache>
            </c:numRef>
          </c:val>
        </c:ser>
        <c:ser>
          <c:idx val="1"/>
          <c:order val="1"/>
          <c:tx>
            <c:v>10-yr T-Bonds</c:v>
          </c:tx>
          <c:spPr>
            <a:ln w="9525">
              <a:solidFill>
                <a:schemeClr val="tx1"/>
              </a:solidFill>
            </a:ln>
          </c:spPr>
          <c:marker>
            <c:symbol val="x"/>
            <c:size val="3"/>
            <c:spPr>
              <a:ln>
                <a:solidFill>
                  <a:schemeClr val="tx1"/>
                </a:solidFill>
              </a:ln>
            </c:spPr>
          </c:marker>
          <c:cat>
            <c:numRef>
              <c:f>'19-3&amp;4 Int Rates'!$A$4:$A$88</c:f>
              <c:numCache>
                <c:formatCode>0_)</c:formatCode>
                <c:ptCount val="85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 formatCode="General">
                  <c:v>1992</c:v>
                </c:pt>
                <c:pt idx="67" formatCode="General">
                  <c:v>1993</c:v>
                </c:pt>
                <c:pt idx="68" formatCode="General">
                  <c:v>1994</c:v>
                </c:pt>
                <c:pt idx="69" formatCode="General">
                  <c:v>1995</c:v>
                </c:pt>
                <c:pt idx="70" formatCode="General">
                  <c:v>1996</c:v>
                </c:pt>
                <c:pt idx="71" formatCode="General">
                  <c:v>1997</c:v>
                </c:pt>
                <c:pt idx="72" formatCode="General">
                  <c:v>1998</c:v>
                </c:pt>
                <c:pt idx="73" formatCode="General">
                  <c:v>1999</c:v>
                </c:pt>
                <c:pt idx="74" formatCode="General">
                  <c:v>2000</c:v>
                </c:pt>
                <c:pt idx="75" formatCode="General">
                  <c:v>2001</c:v>
                </c:pt>
                <c:pt idx="76" formatCode="General">
                  <c:v>2002</c:v>
                </c:pt>
                <c:pt idx="77" formatCode="General">
                  <c:v>2003</c:v>
                </c:pt>
                <c:pt idx="78" formatCode="General">
                  <c:v>2004</c:v>
                </c:pt>
                <c:pt idx="79" formatCode="General">
                  <c:v>2005</c:v>
                </c:pt>
                <c:pt idx="80" formatCode="General">
                  <c:v>2006</c:v>
                </c:pt>
                <c:pt idx="81" formatCode="General">
                  <c:v>2007</c:v>
                </c:pt>
                <c:pt idx="82" formatCode="General">
                  <c:v>2008</c:v>
                </c:pt>
                <c:pt idx="83" formatCode="General">
                  <c:v>2009</c:v>
                </c:pt>
                <c:pt idx="84" formatCode="General">
                  <c:v>2010</c:v>
                </c:pt>
              </c:numCache>
            </c:numRef>
          </c:cat>
          <c:val>
            <c:numRef>
              <c:f>'19-3&amp;4 Int Rates'!$C$4:$C$88</c:f>
              <c:numCache>
                <c:formatCode>0.00%</c:formatCode>
                <c:ptCount val="85"/>
                <c:pt idx="0">
                  <c:v>3.5438999999999998E-2</c:v>
                </c:pt>
                <c:pt idx="1">
                  <c:v>3.1649999999999998E-2</c:v>
                </c:pt>
                <c:pt idx="2">
                  <c:v>3.3993999999999996E-2</c:v>
                </c:pt>
                <c:pt idx="3">
                  <c:v>3.4047999999999995E-2</c:v>
                </c:pt>
                <c:pt idx="4">
                  <c:v>3.3041000000000001E-2</c:v>
                </c:pt>
                <c:pt idx="5">
                  <c:v>4.0724999999999997E-2</c:v>
                </c:pt>
                <c:pt idx="6">
                  <c:v>3.1515000000000001E-2</c:v>
                </c:pt>
                <c:pt idx="7">
                  <c:v>3.356E-2</c:v>
                </c:pt>
                <c:pt idx="8">
                  <c:v>2.9259E-2</c:v>
                </c:pt>
                <c:pt idx="9">
                  <c:v>2.7633999999999999E-2</c:v>
                </c:pt>
                <c:pt idx="10">
                  <c:v>2.5541000000000001E-2</c:v>
                </c:pt>
                <c:pt idx="11">
                  <c:v>2.7335999999999999E-2</c:v>
                </c:pt>
                <c:pt idx="12">
                  <c:v>2.5236999999999999E-2</c:v>
                </c:pt>
                <c:pt idx="13">
                  <c:v>2.2589000000000001E-2</c:v>
                </c:pt>
                <c:pt idx="14">
                  <c:v>1.9434E-2</c:v>
                </c:pt>
                <c:pt idx="15">
                  <c:v>2.036E-2</c:v>
                </c:pt>
                <c:pt idx="16">
                  <c:v>2.4571999999999997E-2</c:v>
                </c:pt>
                <c:pt idx="17">
                  <c:v>2.4788000000000001E-2</c:v>
                </c:pt>
                <c:pt idx="18">
                  <c:v>2.4601000000000001E-2</c:v>
                </c:pt>
                <c:pt idx="19">
                  <c:v>1.9925999999999999E-2</c:v>
                </c:pt>
                <c:pt idx="20">
                  <c:v>2.1235E-2</c:v>
                </c:pt>
                <c:pt idx="21">
                  <c:v>2.4319E-2</c:v>
                </c:pt>
                <c:pt idx="22">
                  <c:v>2.3692000000000001E-2</c:v>
                </c:pt>
                <c:pt idx="23">
                  <c:v>2.0910000000000002E-2</c:v>
                </c:pt>
                <c:pt idx="24">
                  <c:v>2.2412000000000001E-2</c:v>
                </c:pt>
                <c:pt idx="25">
                  <c:v>2.6875E-2</c:v>
                </c:pt>
                <c:pt idx="26">
                  <c:v>2.7875999999999998E-2</c:v>
                </c:pt>
                <c:pt idx="27">
                  <c:v>2.7355999999999998E-2</c:v>
                </c:pt>
                <c:pt idx="28">
                  <c:v>2.7189999999999999E-2</c:v>
                </c:pt>
                <c:pt idx="29">
                  <c:v>2.9470999999999997E-2</c:v>
                </c:pt>
                <c:pt idx="30">
                  <c:v>3.4544999999999999E-2</c:v>
                </c:pt>
                <c:pt idx="31">
                  <c:v>3.2329999999999998E-2</c:v>
                </c:pt>
                <c:pt idx="32">
                  <c:v>3.8170000000000003E-2</c:v>
                </c:pt>
                <c:pt idx="33">
                  <c:v>4.471E-2</c:v>
                </c:pt>
                <c:pt idx="34">
                  <c:v>3.8031000000000002E-2</c:v>
                </c:pt>
                <c:pt idx="35">
                  <c:v>4.1520000000000001E-2</c:v>
                </c:pt>
                <c:pt idx="36">
                  <c:v>3.9541E-2</c:v>
                </c:pt>
                <c:pt idx="37">
                  <c:v>4.1694000000000002E-2</c:v>
                </c:pt>
                <c:pt idx="38">
                  <c:v>4.2266000000000005E-2</c:v>
                </c:pt>
                <c:pt idx="39">
                  <c:v>4.5002000000000007E-2</c:v>
                </c:pt>
                <c:pt idx="40">
                  <c:v>4.5548999999999999E-2</c:v>
                </c:pt>
                <c:pt idx="41">
                  <c:v>5.5598999999999996E-2</c:v>
                </c:pt>
                <c:pt idx="42">
                  <c:v>5.9775999999999996E-2</c:v>
                </c:pt>
                <c:pt idx="43">
                  <c:v>6.8669999999999995E-2</c:v>
                </c:pt>
                <c:pt idx="44">
                  <c:v>6.4760999999999999E-2</c:v>
                </c:pt>
                <c:pt idx="45">
                  <c:v>5.9662E-2</c:v>
                </c:pt>
                <c:pt idx="46">
                  <c:v>5.9936999999999997E-2</c:v>
                </c:pt>
                <c:pt idx="47">
                  <c:v>7.2562000000000001E-2</c:v>
                </c:pt>
                <c:pt idx="48">
                  <c:v>7.6025999999999996E-2</c:v>
                </c:pt>
                <c:pt idx="49">
                  <c:v>8.0466999999999997E-2</c:v>
                </c:pt>
                <c:pt idx="50">
                  <c:v>7.2086999999999998E-2</c:v>
                </c:pt>
                <c:pt idx="51">
                  <c:v>8.0292999999999989E-2</c:v>
                </c:pt>
                <c:pt idx="52">
                  <c:v>8.9772000000000005E-2</c:v>
                </c:pt>
                <c:pt idx="53">
                  <c:v>0.101151</c:v>
                </c:pt>
                <c:pt idx="54">
                  <c:v>0.11987199999999999</c:v>
                </c:pt>
                <c:pt idx="55">
                  <c:v>0.13338998999999999</c:v>
                </c:pt>
                <c:pt idx="56">
                  <c:v>0.10951000000000001</c:v>
                </c:pt>
                <c:pt idx="57">
                  <c:v>0.11966300000000001</c:v>
                </c:pt>
                <c:pt idx="58">
                  <c:v>0.11701</c:v>
                </c:pt>
                <c:pt idx="59">
                  <c:v>9.5578999999999997E-2</c:v>
                </c:pt>
                <c:pt idx="60">
                  <c:v>7.8891000000000003E-2</c:v>
                </c:pt>
                <c:pt idx="61">
                  <c:v>9.2043E-2</c:v>
                </c:pt>
                <c:pt idx="62">
                  <c:v>9.1850000000000001E-2</c:v>
                </c:pt>
                <c:pt idx="63">
                  <c:v>8.1633999999999998E-2</c:v>
                </c:pt>
                <c:pt idx="64">
                  <c:v>8.4435999999999997E-2</c:v>
                </c:pt>
                <c:pt idx="65">
                  <c:v>7.3013399999999992E-2</c:v>
                </c:pt>
                <c:pt idx="66">
                  <c:v>7.2572700000000004E-2</c:v>
                </c:pt>
                <c:pt idx="67">
                  <c:v>6.5443500000000002E-2</c:v>
                </c:pt>
                <c:pt idx="68">
                  <c:v>7.9923999999999995E-2</c:v>
                </c:pt>
                <c:pt idx="69">
                  <c:v>6.0280189999999997E-2</c:v>
                </c:pt>
                <c:pt idx="70">
                  <c:v>6.7252549999999994E-2</c:v>
                </c:pt>
                <c:pt idx="71">
                  <c:v>6.022827E-2</c:v>
                </c:pt>
                <c:pt idx="72">
                  <c:v>5.4235079999999998E-2</c:v>
                </c:pt>
                <c:pt idx="73">
                  <c:v>6.8207779999999996E-2</c:v>
                </c:pt>
                <c:pt idx="74">
                  <c:v>5.5804900000000005E-2</c:v>
                </c:pt>
                <c:pt idx="75">
                  <c:v>5.7508949999999996E-2</c:v>
                </c:pt>
                <c:pt idx="76">
                  <c:v>4.8353799999999995E-2</c:v>
                </c:pt>
                <c:pt idx="77">
                  <c:v>5.1117099999999895E-2</c:v>
                </c:pt>
                <c:pt idx="78">
                  <c:v>4.8440740000000003E-2</c:v>
                </c:pt>
                <c:pt idx="79">
                  <c:v>4.612641E-2</c:v>
                </c:pt>
                <c:pt idx="80">
                  <c:v>4.909314E-2</c:v>
                </c:pt>
                <c:pt idx="81">
                  <c:v>4.5039160000000002E-2</c:v>
                </c:pt>
                <c:pt idx="82">
                  <c:v>3.0260099999999998E-2</c:v>
                </c:pt>
                <c:pt idx="83">
                  <c:v>4.58010999999999E-2</c:v>
                </c:pt>
                <c:pt idx="84">
                  <c:v>4.13781999999999E-2</c:v>
                </c:pt>
              </c:numCache>
            </c:numRef>
          </c:val>
        </c:ser>
        <c:marker val="1"/>
        <c:axId val="50822528"/>
        <c:axId val="50829568"/>
      </c:lineChart>
      <c:catAx>
        <c:axId val="50822528"/>
        <c:scaling>
          <c:orientation val="minMax"/>
        </c:scaling>
        <c:axPos val="b"/>
        <c:numFmt formatCode="0_)" sourceLinked="1"/>
        <c:majorTickMark val="in"/>
        <c:tickLblPos val="low"/>
        <c:txPr>
          <a:bodyPr rot="0" vert="horz"/>
          <a:lstStyle/>
          <a:p>
            <a:pPr>
              <a:defRPr sz="1200" baseline="0"/>
            </a:pPr>
            <a:endParaRPr lang="en-US"/>
          </a:p>
        </c:txPr>
        <c:crossAx val="50829568"/>
        <c:crosses val="autoZero"/>
        <c:lblAlgn val="ctr"/>
        <c:lblOffset val="100"/>
        <c:tickLblSkip val="10"/>
        <c:tickMarkSkip val="10"/>
      </c:catAx>
      <c:valAx>
        <c:axId val="50829568"/>
        <c:scaling>
          <c:orientation val="minMax"/>
          <c:min val="0"/>
        </c:scaling>
        <c:axPos val="l"/>
        <c:numFmt formatCode="0%" sourceLinked="0"/>
        <c:tickLblPos val="nextTo"/>
        <c:txPr>
          <a:bodyPr rot="0" vert="horz"/>
          <a:lstStyle/>
          <a:p>
            <a:pPr>
              <a:defRPr sz="1200" baseline="0"/>
            </a:pPr>
            <a:endParaRPr lang="en-US"/>
          </a:p>
        </c:txPr>
        <c:crossAx val="508225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3299958067371759"/>
          <c:y val="0.91168344819335434"/>
          <c:w val="0.57767165199024673"/>
          <c:h val="6.837625861450157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dispBlanksAs val="gap"/>
  </c:chart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Exh.19-4: Yield Curve: US Treasury Strips</a:t>
            </a:r>
          </a:p>
        </c:rich>
      </c:tx>
      <c:layout>
        <c:manualLayout>
          <c:xMode val="edge"/>
          <c:yMode val="edge"/>
          <c:x val="0.20822864396358515"/>
          <c:y val="2.09424083769633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72816107151422"/>
          <c:y val="0.13612582844944937"/>
          <c:w val="0.8010085418575611"/>
          <c:h val="0.65706890270791929"/>
        </c:manualLayout>
      </c:layout>
      <c:lineChart>
        <c:grouping val="standard"/>
        <c:ser>
          <c:idx val="0"/>
          <c:order val="0"/>
          <c:tx>
            <c:v>1993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'19-3&amp;4 Int Rates'!$D$24:$D$34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'19-3&amp;4 Int Rates'!$E$24:$E$34</c:f>
              <c:numCache>
                <c:formatCode>General</c:formatCode>
                <c:ptCount val="11"/>
                <c:pt idx="0">
                  <c:v>2.9499999999999998E-2</c:v>
                </c:pt>
                <c:pt idx="1">
                  <c:v>3.4500000000000003E-2</c:v>
                </c:pt>
                <c:pt idx="2">
                  <c:v>4.0899999999999999E-2</c:v>
                </c:pt>
                <c:pt idx="3">
                  <c:v>4.65E-2</c:v>
                </c:pt>
                <c:pt idx="4">
                  <c:v>5.1799999999999999E-2</c:v>
                </c:pt>
                <c:pt idx="5">
                  <c:v>5.5800000000000002E-2</c:v>
                </c:pt>
                <c:pt idx="6">
                  <c:v>5.9299999999999999E-2</c:v>
                </c:pt>
                <c:pt idx="7">
                  <c:v>6.2100000000000002E-2</c:v>
                </c:pt>
                <c:pt idx="8">
                  <c:v>6.4600000000000005E-2</c:v>
                </c:pt>
                <c:pt idx="9">
                  <c:v>6.6500000000000004E-2</c:v>
                </c:pt>
                <c:pt idx="10">
                  <c:v>6.7699999999999996E-2</c:v>
                </c:pt>
              </c:numCache>
            </c:numRef>
          </c:val>
        </c:ser>
        <c:ser>
          <c:idx val="1"/>
          <c:order val="1"/>
          <c:tx>
            <c:v>1995</c:v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'19-3&amp;4 Int Rates'!$D$24:$D$34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'19-3&amp;4 Int Rates'!$L$24:$L$34</c:f>
              <c:numCache>
                <c:formatCode>General</c:formatCode>
                <c:ptCount val="11"/>
                <c:pt idx="0">
                  <c:v>5.6500000000000002E-2</c:v>
                </c:pt>
                <c:pt idx="1">
                  <c:v>6.7100000000000007E-2</c:v>
                </c:pt>
                <c:pt idx="2">
                  <c:v>7.0699999999999999E-2</c:v>
                </c:pt>
                <c:pt idx="3">
                  <c:v>7.3300000000000004E-2</c:v>
                </c:pt>
                <c:pt idx="4">
                  <c:v>7.4099999999999999E-2</c:v>
                </c:pt>
                <c:pt idx="5">
                  <c:v>7.3800000000000004E-2</c:v>
                </c:pt>
                <c:pt idx="6">
                  <c:v>7.4300000000000005E-2</c:v>
                </c:pt>
                <c:pt idx="7">
                  <c:v>7.4300000000000005E-2</c:v>
                </c:pt>
                <c:pt idx="8">
                  <c:v>7.51E-2</c:v>
                </c:pt>
                <c:pt idx="9">
                  <c:v>7.6200000000000004E-2</c:v>
                </c:pt>
                <c:pt idx="10">
                  <c:v>7.6499999999999999E-2</c:v>
                </c:pt>
              </c:numCache>
            </c:numRef>
          </c:val>
        </c:ser>
        <c:ser>
          <c:idx val="2"/>
          <c:order val="2"/>
          <c:tx>
            <c:v>1998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'19-3&amp;4 Int Rates'!$O$24:$O$34</c:f>
              <c:numCache>
                <c:formatCode>General</c:formatCode>
                <c:ptCount val="11"/>
                <c:pt idx="0">
                  <c:v>5.8000000000000003E-2</c:v>
                </c:pt>
                <c:pt idx="1">
                  <c:v>5.3499999999999999E-2</c:v>
                </c:pt>
                <c:pt idx="2">
                  <c:v>5.3600000000000002E-2</c:v>
                </c:pt>
                <c:pt idx="3">
                  <c:v>5.4100000000000002E-2</c:v>
                </c:pt>
                <c:pt idx="4">
                  <c:v>5.4199999999999998E-2</c:v>
                </c:pt>
                <c:pt idx="5">
                  <c:v>5.4399999999999997E-2</c:v>
                </c:pt>
                <c:pt idx="6">
                  <c:v>5.5100000000000003E-2</c:v>
                </c:pt>
                <c:pt idx="7">
                  <c:v>5.5599999999999997E-2</c:v>
                </c:pt>
                <c:pt idx="8">
                  <c:v>5.62E-2</c:v>
                </c:pt>
                <c:pt idx="9">
                  <c:v>5.67E-2</c:v>
                </c:pt>
                <c:pt idx="10">
                  <c:v>5.7200000000000001E-2</c:v>
                </c:pt>
              </c:numCache>
            </c:numRef>
          </c:val>
        </c:ser>
        <c:ser>
          <c:idx val="3"/>
          <c:order val="3"/>
          <c:tx>
            <c:v>2011</c:v>
          </c:tx>
          <c:spPr>
            <a:ln w="19050">
              <a:solidFill>
                <a:srgbClr val="7030A0"/>
              </a:solidFill>
            </a:ln>
          </c:spPr>
          <c:marker>
            <c:symbol val="x"/>
            <c:size val="5"/>
            <c:spPr>
              <a:ln>
                <a:solidFill>
                  <a:srgbClr val="7030A0"/>
                </a:solidFill>
              </a:ln>
            </c:spPr>
          </c:marker>
          <c:val>
            <c:numRef>
              <c:f>'19-3&amp;4 Int Rates'!$L$39:$L$49</c:f>
              <c:numCache>
                <c:formatCode>0.0000</c:formatCode>
                <c:ptCount val="11"/>
                <c:pt idx="0">
                  <c:v>0</c:v>
                </c:pt>
                <c:pt idx="1">
                  <c:v>1.4E-3</c:v>
                </c:pt>
                <c:pt idx="2">
                  <c:v>2.8E-3</c:v>
                </c:pt>
                <c:pt idx="3">
                  <c:v>5.0000000000000001E-3</c:v>
                </c:pt>
                <c:pt idx="4">
                  <c:v>6.8999999999999999E-3</c:v>
                </c:pt>
                <c:pt idx="5">
                  <c:v>1.0999999999999999E-2</c:v>
                </c:pt>
                <c:pt idx="6">
                  <c:v>1.3299999999999999E-2</c:v>
                </c:pt>
                <c:pt idx="7">
                  <c:v>1.52E-2</c:v>
                </c:pt>
                <c:pt idx="8">
                  <c:v>1.7299999999999999E-2</c:v>
                </c:pt>
                <c:pt idx="9">
                  <c:v>1.9800000000000002E-2</c:v>
                </c:pt>
                <c:pt idx="10">
                  <c:v>2.2499999999999999E-2</c:v>
                </c:pt>
              </c:numCache>
            </c:numRef>
          </c:val>
        </c:ser>
        <c:marker val="1"/>
        <c:axId val="50868224"/>
        <c:axId val="50870528"/>
      </c:lineChart>
      <c:catAx>
        <c:axId val="5086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Maturity (yrs)</a:t>
                </a:r>
              </a:p>
            </c:rich>
          </c:tx>
          <c:layout>
            <c:manualLayout>
              <c:xMode val="edge"/>
              <c:yMode val="edge"/>
              <c:x val="0.45256140211692675"/>
              <c:y val="0.842933036511797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70528"/>
        <c:crosses val="autoZero"/>
        <c:lblAlgn val="ctr"/>
        <c:lblOffset val="100"/>
        <c:tickLblSkip val="1"/>
        <c:tickMarkSkip val="1"/>
      </c:catAx>
      <c:valAx>
        <c:axId val="508705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Yield</a:t>
                </a:r>
              </a:p>
            </c:rich>
          </c:tx>
          <c:layout>
            <c:manualLayout>
              <c:xMode val="edge"/>
              <c:yMode val="edge"/>
              <c:x val="4.5340106142880872E-2"/>
              <c:y val="0.42408431170790079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6822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21856839683461"/>
          <c:y val="0.90488766129364717"/>
          <c:w val="0.7803862300587745"/>
          <c:h val="8.4641134517871128E-2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19-10: Yields (ex ante) and HPRs (ex post) on long-term US Govt bonds,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1926-2010</a:t>
            </a:r>
          </a:p>
        </c:rich>
      </c:tx>
      <c:layout>
        <c:manualLayout>
          <c:xMode val="edge"/>
          <c:yMode val="edge"/>
          <c:x val="0.15254252116790498"/>
          <c:y val="1.31332082551594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971841029750718E-2"/>
          <c:y val="9.193245778611632E-2"/>
          <c:w val="0.90254361778284142"/>
          <c:h val="0.7954971857410873"/>
        </c:manualLayout>
      </c:layout>
      <c:lineChart>
        <c:grouping val="standard"/>
        <c:ser>
          <c:idx val="0"/>
          <c:order val="0"/>
          <c:tx>
            <c:strRef>
              <c:f>'19-10'!$B$9</c:f>
              <c:strCache>
                <c:ptCount val="1"/>
                <c:pt idx="0">
                  <c:v>U.S. LT Gvt TR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'19-10'!$A$10:$A$94</c:f>
              <c:numCache>
                <c:formatCode>0</c:formatCode>
                <c:ptCount val="85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  <c:pt idx="83">
                  <c:v>2009</c:v>
                </c:pt>
                <c:pt idx="84">
                  <c:v>2010</c:v>
                </c:pt>
              </c:numCache>
            </c:numRef>
          </c:cat>
          <c:val>
            <c:numRef>
              <c:f>'19-10'!$B$10:$B$94</c:f>
              <c:numCache>
                <c:formatCode>0.00%</c:formatCode>
                <c:ptCount val="85"/>
                <c:pt idx="0">
                  <c:v>7.7693890000000002E-2</c:v>
                </c:pt>
                <c:pt idx="1">
                  <c:v>8.9278730000000001E-2</c:v>
                </c:pt>
                <c:pt idx="2">
                  <c:v>1.0394100000000002E-3</c:v>
                </c:pt>
                <c:pt idx="3">
                  <c:v>3.421304E-2</c:v>
                </c:pt>
                <c:pt idx="4">
                  <c:v>4.6584239999999999E-2</c:v>
                </c:pt>
                <c:pt idx="5">
                  <c:v>-5.3093899999999999E-2</c:v>
                </c:pt>
                <c:pt idx="6">
                  <c:v>0.16842272000000003</c:v>
                </c:pt>
                <c:pt idx="7">
                  <c:v>-7.4116000000000004E-4</c:v>
                </c:pt>
                <c:pt idx="8">
                  <c:v>0.10025959000000001</c:v>
                </c:pt>
                <c:pt idx="9">
                  <c:v>4.9840850000000006E-2</c:v>
                </c:pt>
                <c:pt idx="10">
                  <c:v>7.5152129999999998E-2</c:v>
                </c:pt>
                <c:pt idx="11">
                  <c:v>2.31963E-3</c:v>
                </c:pt>
                <c:pt idx="12">
                  <c:v>5.53231E-2</c:v>
                </c:pt>
                <c:pt idx="13">
                  <c:v>5.9399129999999994E-2</c:v>
                </c:pt>
                <c:pt idx="14">
                  <c:v>6.0868930000000002E-2</c:v>
                </c:pt>
                <c:pt idx="15">
                  <c:v>9.3281099999999988E-3</c:v>
                </c:pt>
                <c:pt idx="16">
                  <c:v>3.2181519999999998E-2</c:v>
                </c:pt>
                <c:pt idx="17">
                  <c:v>2.0842920000000001E-2</c:v>
                </c:pt>
                <c:pt idx="18">
                  <c:v>2.8146729999999998E-2</c:v>
                </c:pt>
                <c:pt idx="19">
                  <c:v>0.10734365999999999</c:v>
                </c:pt>
                <c:pt idx="20">
                  <c:v>-1.01734E-3</c:v>
                </c:pt>
                <c:pt idx="21">
                  <c:v>-2.6230730000000001E-2</c:v>
                </c:pt>
                <c:pt idx="22">
                  <c:v>3.3987179999999999E-2</c:v>
                </c:pt>
                <c:pt idx="23">
                  <c:v>6.4486849999999998E-2</c:v>
                </c:pt>
                <c:pt idx="24">
                  <c:v>5.9221000000000002E-4</c:v>
                </c:pt>
                <c:pt idx="25">
                  <c:v>-3.9313440000000005E-2</c:v>
                </c:pt>
                <c:pt idx="26">
                  <c:v>1.1602309999999999E-2</c:v>
                </c:pt>
                <c:pt idx="27">
                  <c:v>3.6369120000000005E-2</c:v>
                </c:pt>
                <c:pt idx="28">
                  <c:v>7.1872519999999995E-2</c:v>
                </c:pt>
                <c:pt idx="29">
                  <c:v>-1.2926399999999999E-2</c:v>
                </c:pt>
                <c:pt idx="30">
                  <c:v>-5.5865190000000002E-2</c:v>
                </c:pt>
                <c:pt idx="31">
                  <c:v>7.4584189999999995E-2</c:v>
                </c:pt>
                <c:pt idx="32">
                  <c:v>-6.0937180000000001E-2</c:v>
                </c:pt>
                <c:pt idx="33">
                  <c:v>-2.257292E-2</c:v>
                </c:pt>
                <c:pt idx="34">
                  <c:v>0.13778591000000001</c:v>
                </c:pt>
                <c:pt idx="35">
                  <c:v>9.7343800000000008E-3</c:v>
                </c:pt>
                <c:pt idx="36">
                  <c:v>6.8866820000000009E-2</c:v>
                </c:pt>
                <c:pt idx="37">
                  <c:v>1.2131670000000001E-2</c:v>
                </c:pt>
                <c:pt idx="38">
                  <c:v>3.5061490000000001E-2</c:v>
                </c:pt>
                <c:pt idx="39">
                  <c:v>7.0970699999999996E-3</c:v>
                </c:pt>
                <c:pt idx="40">
                  <c:v>3.6517849999999998E-2</c:v>
                </c:pt>
                <c:pt idx="41">
                  <c:v>-9.1811159999999989E-2</c:v>
                </c:pt>
                <c:pt idx="42">
                  <c:v>-2.60253E-3</c:v>
                </c:pt>
                <c:pt idx="43">
                  <c:v>-5.0736749999999997E-2</c:v>
                </c:pt>
                <c:pt idx="44">
                  <c:v>0.12105921</c:v>
                </c:pt>
                <c:pt idx="45">
                  <c:v>0.1322969</c:v>
                </c:pt>
                <c:pt idx="46">
                  <c:v>5.6859919999999994E-2</c:v>
                </c:pt>
                <c:pt idx="47">
                  <c:v>-1.106794E-2</c:v>
                </c:pt>
                <c:pt idx="48">
                  <c:v>4.3545179999999996E-2</c:v>
                </c:pt>
                <c:pt idx="49">
                  <c:v>9.1959159999999998E-2</c:v>
                </c:pt>
                <c:pt idx="50">
                  <c:v>0.16754909999999998</c:v>
                </c:pt>
                <c:pt idx="51">
                  <c:v>-6.8820999999999995E-3</c:v>
                </c:pt>
                <c:pt idx="52">
                  <c:v>-1.177429E-2</c:v>
                </c:pt>
                <c:pt idx="53">
                  <c:v>-1.2340199999999999E-2</c:v>
                </c:pt>
                <c:pt idx="54">
                  <c:v>-3.9466309999999998E-2</c:v>
                </c:pt>
                <c:pt idx="55">
                  <c:v>1.8577469999999999E-2</c:v>
                </c:pt>
                <c:pt idx="56">
                  <c:v>0.40361342</c:v>
                </c:pt>
                <c:pt idx="57">
                  <c:v>6.5175399999999996E-3</c:v>
                </c:pt>
                <c:pt idx="58">
                  <c:v>0.15476935999999999</c:v>
                </c:pt>
                <c:pt idx="59">
                  <c:v>0.30966807000000002</c:v>
                </c:pt>
                <c:pt idx="60">
                  <c:v>0.24530843999999999</c:v>
                </c:pt>
                <c:pt idx="61">
                  <c:v>-2.7140669999999999E-2</c:v>
                </c:pt>
                <c:pt idx="62">
                  <c:v>9.6730060000000007E-2</c:v>
                </c:pt>
                <c:pt idx="63">
                  <c:v>0.18114633999999999</c:v>
                </c:pt>
                <c:pt idx="64">
                  <c:v>6.1825109999999996E-2</c:v>
                </c:pt>
                <c:pt idx="65">
                  <c:v>0.19299384</c:v>
                </c:pt>
                <c:pt idx="66">
                  <c:v>8.053863E-2</c:v>
                </c:pt>
                <c:pt idx="67">
                  <c:v>0.18240439999999999</c:v>
                </c:pt>
                <c:pt idx="68">
                  <c:v>-7.7703870000000008E-2</c:v>
                </c:pt>
                <c:pt idx="69">
                  <c:v>0.31668347000000002</c:v>
                </c:pt>
                <c:pt idx="70">
                  <c:v>-9.3135000000000006E-3</c:v>
                </c:pt>
                <c:pt idx="71">
                  <c:v>0.15854144000000001</c:v>
                </c:pt>
                <c:pt idx="72">
                  <c:v>0.13062820999999999</c:v>
                </c:pt>
                <c:pt idx="73">
                  <c:v>-8.9637519999999998E-2</c:v>
                </c:pt>
                <c:pt idx="74">
                  <c:v>0.21478976</c:v>
                </c:pt>
                <c:pt idx="75">
                  <c:v>3.695499E-2</c:v>
                </c:pt>
                <c:pt idx="76">
                  <c:v>0.17839044999999998</c:v>
                </c:pt>
                <c:pt idx="77">
                  <c:v>1.4500000000000001E-2</c:v>
                </c:pt>
                <c:pt idx="78">
                  <c:v>8.5097698726516402E-2</c:v>
                </c:pt>
                <c:pt idx="79">
                  <c:v>7.8123476424973415E-2</c:v>
                </c:pt>
                <c:pt idx="80">
                  <c:v>1.1886130970580666E-2</c:v>
                </c:pt>
                <c:pt idx="81">
                  <c:v>9.88246520077809E-2</c:v>
                </c:pt>
                <c:pt idx="82">
                  <c:v>0.25872869612987159</c:v>
                </c:pt>
                <c:pt idx="83">
                  <c:v>-0.1490329233064609</c:v>
                </c:pt>
                <c:pt idx="84">
                  <c:v>0.101436610047367</c:v>
                </c:pt>
              </c:numCache>
            </c:numRef>
          </c:val>
        </c:ser>
        <c:ser>
          <c:idx val="1"/>
          <c:order val="1"/>
          <c:tx>
            <c:strRef>
              <c:f>'19-10'!$C$9</c:f>
              <c:strCache>
                <c:ptCount val="1"/>
                <c:pt idx="0">
                  <c:v>U.S. LT Gvt Yld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'19-10'!$A$10:$A$94</c:f>
              <c:numCache>
                <c:formatCode>0</c:formatCode>
                <c:ptCount val="85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  <c:pt idx="83">
                  <c:v>2009</c:v>
                </c:pt>
                <c:pt idx="84">
                  <c:v>2010</c:v>
                </c:pt>
              </c:numCache>
            </c:numRef>
          </c:cat>
          <c:val>
            <c:numRef>
              <c:f>'19-10'!$C$10:$C$94</c:f>
              <c:numCache>
                <c:formatCode>0.00%</c:formatCode>
                <c:ptCount val="85"/>
                <c:pt idx="0">
                  <c:v>3.5438999999999998E-2</c:v>
                </c:pt>
                <c:pt idx="1">
                  <c:v>3.1649999999999998E-2</c:v>
                </c:pt>
                <c:pt idx="2">
                  <c:v>3.3993999999999996E-2</c:v>
                </c:pt>
                <c:pt idx="3">
                  <c:v>3.4047999999999995E-2</c:v>
                </c:pt>
                <c:pt idx="4">
                  <c:v>3.3041000000000001E-2</c:v>
                </c:pt>
                <c:pt idx="5">
                  <c:v>4.0724999999999997E-2</c:v>
                </c:pt>
                <c:pt idx="6">
                  <c:v>3.1515000000000001E-2</c:v>
                </c:pt>
                <c:pt idx="7">
                  <c:v>3.356E-2</c:v>
                </c:pt>
                <c:pt idx="8">
                  <c:v>2.9259E-2</c:v>
                </c:pt>
                <c:pt idx="9">
                  <c:v>2.7633999999999999E-2</c:v>
                </c:pt>
                <c:pt idx="10">
                  <c:v>2.5541000000000001E-2</c:v>
                </c:pt>
                <c:pt idx="11">
                  <c:v>2.7335999999999999E-2</c:v>
                </c:pt>
                <c:pt idx="12">
                  <c:v>2.5236999999999999E-2</c:v>
                </c:pt>
                <c:pt idx="13">
                  <c:v>2.2589000000000001E-2</c:v>
                </c:pt>
                <c:pt idx="14">
                  <c:v>1.9434E-2</c:v>
                </c:pt>
                <c:pt idx="15">
                  <c:v>2.036E-2</c:v>
                </c:pt>
                <c:pt idx="16">
                  <c:v>2.4571999999999997E-2</c:v>
                </c:pt>
                <c:pt idx="17">
                  <c:v>2.4788000000000001E-2</c:v>
                </c:pt>
                <c:pt idx="18">
                  <c:v>2.4601000000000001E-2</c:v>
                </c:pt>
                <c:pt idx="19">
                  <c:v>1.9925999999999999E-2</c:v>
                </c:pt>
                <c:pt idx="20">
                  <c:v>2.1235E-2</c:v>
                </c:pt>
                <c:pt idx="21">
                  <c:v>2.4319E-2</c:v>
                </c:pt>
                <c:pt idx="22">
                  <c:v>2.3692000000000001E-2</c:v>
                </c:pt>
                <c:pt idx="23">
                  <c:v>2.0910000000000002E-2</c:v>
                </c:pt>
                <c:pt idx="24">
                  <c:v>2.2412000000000001E-2</c:v>
                </c:pt>
                <c:pt idx="25">
                  <c:v>2.6875E-2</c:v>
                </c:pt>
                <c:pt idx="26">
                  <c:v>2.7875999999999998E-2</c:v>
                </c:pt>
                <c:pt idx="27">
                  <c:v>2.7355999999999998E-2</c:v>
                </c:pt>
                <c:pt idx="28">
                  <c:v>2.7189999999999999E-2</c:v>
                </c:pt>
                <c:pt idx="29">
                  <c:v>2.9470999999999997E-2</c:v>
                </c:pt>
                <c:pt idx="30">
                  <c:v>3.4544999999999999E-2</c:v>
                </c:pt>
                <c:pt idx="31">
                  <c:v>3.2329999999999998E-2</c:v>
                </c:pt>
                <c:pt idx="32">
                  <c:v>3.8170000000000003E-2</c:v>
                </c:pt>
                <c:pt idx="33">
                  <c:v>4.471E-2</c:v>
                </c:pt>
                <c:pt idx="34">
                  <c:v>3.8031000000000002E-2</c:v>
                </c:pt>
                <c:pt idx="35">
                  <c:v>4.1520000000000001E-2</c:v>
                </c:pt>
                <c:pt idx="36">
                  <c:v>3.9541E-2</c:v>
                </c:pt>
                <c:pt idx="37">
                  <c:v>4.1694000000000002E-2</c:v>
                </c:pt>
                <c:pt idx="38">
                  <c:v>4.2266000000000005E-2</c:v>
                </c:pt>
                <c:pt idx="39">
                  <c:v>4.5002000000000007E-2</c:v>
                </c:pt>
                <c:pt idx="40">
                  <c:v>4.5548999999999999E-2</c:v>
                </c:pt>
                <c:pt idx="41">
                  <c:v>5.5598999999999996E-2</c:v>
                </c:pt>
                <c:pt idx="42">
                  <c:v>5.9775999999999996E-2</c:v>
                </c:pt>
                <c:pt idx="43">
                  <c:v>6.8669999999999995E-2</c:v>
                </c:pt>
                <c:pt idx="44">
                  <c:v>6.4760999999999999E-2</c:v>
                </c:pt>
                <c:pt idx="45">
                  <c:v>5.9662E-2</c:v>
                </c:pt>
                <c:pt idx="46">
                  <c:v>5.9936999999999997E-2</c:v>
                </c:pt>
                <c:pt idx="47">
                  <c:v>7.2562000000000001E-2</c:v>
                </c:pt>
                <c:pt idx="48">
                  <c:v>7.6025999999999996E-2</c:v>
                </c:pt>
                <c:pt idx="49">
                  <c:v>8.0466999999999997E-2</c:v>
                </c:pt>
                <c:pt idx="50">
                  <c:v>7.2086999999999998E-2</c:v>
                </c:pt>
                <c:pt idx="51">
                  <c:v>8.0292999999999989E-2</c:v>
                </c:pt>
                <c:pt idx="52">
                  <c:v>8.9772000000000005E-2</c:v>
                </c:pt>
                <c:pt idx="53">
                  <c:v>0.101151</c:v>
                </c:pt>
                <c:pt idx="54">
                  <c:v>0.11987199999999999</c:v>
                </c:pt>
                <c:pt idx="55">
                  <c:v>0.13338998999999999</c:v>
                </c:pt>
                <c:pt idx="56">
                  <c:v>0.10951000000000001</c:v>
                </c:pt>
                <c:pt idx="57">
                  <c:v>0.11966300000000001</c:v>
                </c:pt>
                <c:pt idx="58">
                  <c:v>0.11701</c:v>
                </c:pt>
                <c:pt idx="59">
                  <c:v>9.5578999999999997E-2</c:v>
                </c:pt>
                <c:pt idx="60">
                  <c:v>7.8891000000000003E-2</c:v>
                </c:pt>
                <c:pt idx="61">
                  <c:v>9.2043E-2</c:v>
                </c:pt>
                <c:pt idx="62">
                  <c:v>9.1850000000000001E-2</c:v>
                </c:pt>
                <c:pt idx="63">
                  <c:v>8.1633999999999998E-2</c:v>
                </c:pt>
                <c:pt idx="64">
                  <c:v>8.4435999999999997E-2</c:v>
                </c:pt>
                <c:pt idx="65">
                  <c:v>7.3013399999999992E-2</c:v>
                </c:pt>
                <c:pt idx="66">
                  <c:v>7.2572700000000004E-2</c:v>
                </c:pt>
                <c:pt idx="67">
                  <c:v>6.5443500000000002E-2</c:v>
                </c:pt>
                <c:pt idx="68">
                  <c:v>7.9923999999999995E-2</c:v>
                </c:pt>
                <c:pt idx="69">
                  <c:v>6.0280189999999997E-2</c:v>
                </c:pt>
                <c:pt idx="70">
                  <c:v>6.7252549999999994E-2</c:v>
                </c:pt>
                <c:pt idx="71">
                  <c:v>6.022827E-2</c:v>
                </c:pt>
                <c:pt idx="72">
                  <c:v>5.4235079999999998E-2</c:v>
                </c:pt>
                <c:pt idx="73">
                  <c:v>6.8207779999999996E-2</c:v>
                </c:pt>
                <c:pt idx="74">
                  <c:v>5.5804900000000005E-2</c:v>
                </c:pt>
                <c:pt idx="75">
                  <c:v>5.7508949999999996E-2</c:v>
                </c:pt>
                <c:pt idx="76">
                  <c:v>4.8353799999999995E-2</c:v>
                </c:pt>
                <c:pt idx="77">
                  <c:v>5.1117099999999895E-2</c:v>
                </c:pt>
                <c:pt idx="78">
                  <c:v>4.8440740000000003E-2</c:v>
                </c:pt>
                <c:pt idx="79">
                  <c:v>4.612641E-2</c:v>
                </c:pt>
                <c:pt idx="80">
                  <c:v>4.909314E-2</c:v>
                </c:pt>
                <c:pt idx="81">
                  <c:v>4.5039160000000002E-2</c:v>
                </c:pt>
                <c:pt idx="82">
                  <c:v>3.0260099999999998E-2</c:v>
                </c:pt>
                <c:pt idx="83">
                  <c:v>4.58010999999999E-2</c:v>
                </c:pt>
                <c:pt idx="84">
                  <c:v>4.13781999999999E-2</c:v>
                </c:pt>
              </c:numCache>
            </c:numRef>
          </c:val>
        </c:ser>
        <c:marker val="1"/>
        <c:axId val="51528832"/>
        <c:axId val="51530368"/>
      </c:lineChart>
      <c:catAx>
        <c:axId val="51528832"/>
        <c:scaling>
          <c:orientation val="minMax"/>
        </c:scaling>
        <c:axPos val="b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30368"/>
        <c:crosses val="autoZero"/>
        <c:auto val="1"/>
        <c:lblAlgn val="ctr"/>
        <c:lblOffset val="100"/>
        <c:tickLblSkip val="10"/>
        <c:tickMarkSkip val="5"/>
      </c:catAx>
      <c:valAx>
        <c:axId val="51530368"/>
        <c:scaling>
          <c:orientation val="minMax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28832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42410871307382"/>
          <c:y val="0.90994371482176351"/>
          <c:w val="0.48587637639639714"/>
          <c:h val="4.5028142589118143E-2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19-11: US Commercial Mortgage Yields &amp; HPRs, 1988-2010:</a:t>
            </a:r>
          </a:p>
        </c:rich>
      </c:tx>
      <c:layout>
        <c:manualLayout>
          <c:xMode val="edge"/>
          <c:yMode val="edge"/>
          <c:x val="0.17043478260869571"/>
          <c:y val="3.16027088036117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04347826086975"/>
          <c:y val="0.11060948081264108"/>
          <c:w val="0.8226086956521752"/>
          <c:h val="0.6546275395033877"/>
        </c:manualLayout>
      </c:layout>
      <c:lineChart>
        <c:grouping val="standard"/>
        <c:ser>
          <c:idx val="0"/>
          <c:order val="0"/>
          <c:tx>
            <c:strRef>
              <c:f>'19-11'!$C$32</c:f>
              <c:strCache>
                <c:ptCount val="1"/>
                <c:pt idx="0">
                  <c:v>Yield*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'19-11'!$B$33:$B$55</c:f>
              <c:strCache>
                <c:ptCount val="23"/>
                <c:pt idx="0">
                  <c:v>88</c:v>
                </c:pt>
                <c:pt idx="1">
                  <c:v>89</c:v>
                </c:pt>
                <c:pt idx="2">
                  <c:v>90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  <c:pt idx="8">
                  <c:v>96</c:v>
                </c:pt>
                <c:pt idx="9">
                  <c:v>97</c:v>
                </c:pt>
                <c:pt idx="10">
                  <c:v>98</c:v>
                </c:pt>
                <c:pt idx="11">
                  <c:v>99</c:v>
                </c:pt>
                <c:pt idx="12">
                  <c:v>00</c:v>
                </c:pt>
                <c:pt idx="13">
                  <c:v>01</c:v>
                </c:pt>
                <c:pt idx="14">
                  <c:v>02</c:v>
                </c:pt>
                <c:pt idx="15">
                  <c:v>03</c:v>
                </c:pt>
                <c:pt idx="16">
                  <c:v>04</c:v>
                </c:pt>
                <c:pt idx="17">
                  <c:v>05</c:v>
                </c:pt>
                <c:pt idx="18">
                  <c:v>06</c:v>
                </c:pt>
                <c:pt idx="19">
                  <c:v>07</c:v>
                </c:pt>
                <c:pt idx="20">
                  <c:v>08</c:v>
                </c:pt>
                <c:pt idx="21">
                  <c:v>09</c:v>
                </c:pt>
                <c:pt idx="22">
                  <c:v>10</c:v>
                </c:pt>
              </c:strCache>
            </c:strRef>
          </c:cat>
          <c:val>
            <c:numRef>
              <c:f>'19-11'!$C$33:$C$55</c:f>
              <c:numCache>
                <c:formatCode>0.00%</c:formatCode>
                <c:ptCount val="23"/>
                <c:pt idx="0">
                  <c:v>0.1021</c:v>
                </c:pt>
                <c:pt idx="1">
                  <c:v>0.1024</c:v>
                </c:pt>
                <c:pt idx="2">
                  <c:v>0.10050000000000001</c:v>
                </c:pt>
                <c:pt idx="3">
                  <c:v>9.8900000000000002E-2</c:v>
                </c:pt>
                <c:pt idx="4">
                  <c:v>9.2600000000000002E-2</c:v>
                </c:pt>
                <c:pt idx="5">
                  <c:v>8.7599999999999997E-2</c:v>
                </c:pt>
                <c:pt idx="6">
                  <c:v>0.09</c:v>
                </c:pt>
                <c:pt idx="7">
                  <c:v>8.6099999999999996E-2</c:v>
                </c:pt>
                <c:pt idx="8">
                  <c:v>7.8600000000000003E-2</c:v>
                </c:pt>
                <c:pt idx="9">
                  <c:v>7.9399999999999998E-2</c:v>
                </c:pt>
                <c:pt idx="10">
                  <c:v>6.93E-2</c:v>
                </c:pt>
                <c:pt idx="11">
                  <c:v>7.7600000000000002E-2</c:v>
                </c:pt>
                <c:pt idx="12">
                  <c:v>8.43E-2</c:v>
                </c:pt>
                <c:pt idx="13">
                  <c:v>7.1599999999999997E-2</c:v>
                </c:pt>
                <c:pt idx="14">
                  <c:v>7.0199999999999999E-2</c:v>
                </c:pt>
                <c:pt idx="15">
                  <c:v>5.8700000000000002E-2</c:v>
                </c:pt>
                <c:pt idx="16">
                  <c:v>6.08E-2</c:v>
                </c:pt>
                <c:pt idx="17">
                  <c:v>5.57E-2</c:v>
                </c:pt>
                <c:pt idx="18">
                  <c:v>6.4500000000000002E-2</c:v>
                </c:pt>
                <c:pt idx="19">
                  <c:v>6.8400000000000002E-2</c:v>
                </c:pt>
                <c:pt idx="20">
                  <c:v>6.5000000000000002E-2</c:v>
                </c:pt>
                <c:pt idx="21">
                  <c:v>7.5499999999999998E-2</c:v>
                </c:pt>
                <c:pt idx="22">
                  <c:v>5.6000000000000001E-2</c:v>
                </c:pt>
              </c:numCache>
            </c:numRef>
          </c:val>
        </c:ser>
        <c:ser>
          <c:idx val="1"/>
          <c:order val="1"/>
          <c:tx>
            <c:strRef>
              <c:f>'19-11'!$D$32</c:f>
              <c:strCache>
                <c:ptCount val="1"/>
                <c:pt idx="0">
                  <c:v>HPR**</c:v>
                </c:pt>
              </c:strCache>
            </c:strRef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strRef>
              <c:f>'19-11'!$B$33:$B$55</c:f>
              <c:strCache>
                <c:ptCount val="23"/>
                <c:pt idx="0">
                  <c:v>88</c:v>
                </c:pt>
                <c:pt idx="1">
                  <c:v>89</c:v>
                </c:pt>
                <c:pt idx="2">
                  <c:v>90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  <c:pt idx="8">
                  <c:v>96</c:v>
                </c:pt>
                <c:pt idx="9">
                  <c:v>97</c:v>
                </c:pt>
                <c:pt idx="10">
                  <c:v>98</c:v>
                </c:pt>
                <c:pt idx="11">
                  <c:v>99</c:v>
                </c:pt>
                <c:pt idx="12">
                  <c:v>00</c:v>
                </c:pt>
                <c:pt idx="13">
                  <c:v>01</c:v>
                </c:pt>
                <c:pt idx="14">
                  <c:v>02</c:v>
                </c:pt>
                <c:pt idx="15">
                  <c:v>03</c:v>
                </c:pt>
                <c:pt idx="16">
                  <c:v>04</c:v>
                </c:pt>
                <c:pt idx="17">
                  <c:v>05</c:v>
                </c:pt>
                <c:pt idx="18">
                  <c:v>06</c:v>
                </c:pt>
                <c:pt idx="19">
                  <c:v>07</c:v>
                </c:pt>
                <c:pt idx="20">
                  <c:v>08</c:v>
                </c:pt>
                <c:pt idx="21">
                  <c:v>09</c:v>
                </c:pt>
                <c:pt idx="22">
                  <c:v>10</c:v>
                </c:pt>
              </c:strCache>
            </c:strRef>
          </c:cat>
          <c:val>
            <c:numRef>
              <c:f>'19-11'!$D$33:$D$55</c:f>
              <c:numCache>
                <c:formatCode>0.00%</c:formatCode>
                <c:ptCount val="23"/>
                <c:pt idx="0">
                  <c:v>9.4174476693799997E-2</c:v>
                </c:pt>
                <c:pt idx="1">
                  <c:v>0.13934797373800001</c:v>
                </c:pt>
                <c:pt idx="2">
                  <c:v>6.3934426229500005E-2</c:v>
                </c:pt>
                <c:pt idx="3">
                  <c:v>6.88238315357E-2</c:v>
                </c:pt>
                <c:pt idx="4">
                  <c:v>2.5395715929100001E-2</c:v>
                </c:pt>
                <c:pt idx="5">
                  <c:v>6.85061845861E-2</c:v>
                </c:pt>
                <c:pt idx="6">
                  <c:v>4.85639478476E-2</c:v>
                </c:pt>
                <c:pt idx="7">
                  <c:v>0.17229228721699999</c:v>
                </c:pt>
                <c:pt idx="8">
                  <c:v>4.3173168411000003E-2</c:v>
                </c:pt>
                <c:pt idx="9">
                  <c:v>0.122500803267</c:v>
                </c:pt>
                <c:pt idx="10">
                  <c:v>7.24746075716E-2</c:v>
                </c:pt>
                <c:pt idx="11">
                  <c:v>1.5800000000000002E-2</c:v>
                </c:pt>
                <c:pt idx="12">
                  <c:v>0.1434</c:v>
                </c:pt>
                <c:pt idx="13">
                  <c:v>8.8400000000000006E-2</c:v>
                </c:pt>
                <c:pt idx="14">
                  <c:v>0.15660107572016857</c:v>
                </c:pt>
                <c:pt idx="15">
                  <c:v>5.1952342683119213E-2</c:v>
                </c:pt>
                <c:pt idx="16">
                  <c:v>5.1300852010353726E-2</c:v>
                </c:pt>
                <c:pt idx="17">
                  <c:v>3.5293535545674715E-2</c:v>
                </c:pt>
                <c:pt idx="18">
                  <c:v>4.6777183696057545E-2</c:v>
                </c:pt>
                <c:pt idx="19">
                  <c:v>5.6094392010745064E-2</c:v>
                </c:pt>
                <c:pt idx="20">
                  <c:v>-4.053102468337777E-2</c:v>
                </c:pt>
                <c:pt idx="21">
                  <c:v>0.14823631843770158</c:v>
                </c:pt>
                <c:pt idx="22">
                  <c:v>0.1018</c:v>
                </c:pt>
              </c:numCache>
            </c:numRef>
          </c:val>
        </c:ser>
        <c:marker val="1"/>
        <c:axId val="52248576"/>
        <c:axId val="52250496"/>
      </c:lineChart>
      <c:catAx>
        <c:axId val="5224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*Contract Yield, Source: PwC
**Ex post total return adjusted for credit losses, Cource: GLCMPI</a:t>
                </a:r>
              </a:p>
            </c:rich>
          </c:tx>
          <c:layout>
            <c:manualLayout>
              <c:xMode val="edge"/>
              <c:yMode val="edge"/>
              <c:x val="0.28695652173913078"/>
              <c:y val="0.909706546275395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50496"/>
        <c:crosses val="autoZero"/>
        <c:auto val="1"/>
        <c:lblAlgn val="ctr"/>
        <c:lblOffset val="100"/>
        <c:tickMarkSkip val="1"/>
      </c:catAx>
      <c:valAx>
        <c:axId val="52250496"/>
        <c:scaling>
          <c:orientation val="minMax"/>
          <c:max val="0.18000000000000005"/>
          <c:min val="-0.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48576"/>
        <c:crosses val="autoZero"/>
        <c:crossBetween val="between"/>
        <c:majorUnit val="0.0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19-11: Year-end Value of $1 (income reinvested)</a:t>
            </a:r>
          </a:p>
        </c:rich>
      </c:tx>
      <c:layout>
        <c:manualLayout>
          <c:xMode val="edge"/>
          <c:yMode val="edge"/>
          <c:x val="0.24566473988439344"/>
          <c:y val="2.90135396518375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473988439306422E-2"/>
          <c:y val="9.0909176768368447E-2"/>
          <c:w val="0.88294797687861271"/>
          <c:h val="0.82785377993322729"/>
        </c:manualLayout>
      </c:layout>
      <c:lineChart>
        <c:grouping val="standard"/>
        <c:ser>
          <c:idx val="1"/>
          <c:order val="0"/>
          <c:tx>
            <c:strRef>
              <c:f>'19-12&amp;13'!$T$2</c:f>
              <c:strCache>
                <c:ptCount val="1"/>
                <c:pt idx="0">
                  <c:v>CPI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'19-12&amp;13'!$T$3:$T$42</c:f>
              <c:numCache>
                <c:formatCode>0.0000</c:formatCode>
                <c:ptCount val="40"/>
                <c:pt idx="0">
                  <c:v>1</c:v>
                </c:pt>
                <c:pt idx="1">
                  <c:v>1.0344677137870999</c:v>
                </c:pt>
                <c:pt idx="2">
                  <c:v>1.1252181500873264</c:v>
                </c:pt>
                <c:pt idx="3">
                  <c:v>1.2626527050607543</c:v>
                </c:pt>
                <c:pt idx="4">
                  <c:v>1.3512216404882731</c:v>
                </c:pt>
                <c:pt idx="5">
                  <c:v>1.4162303664917486</c:v>
                </c:pt>
                <c:pt idx="6">
                  <c:v>1.5122164048861928</c:v>
                </c:pt>
                <c:pt idx="7">
                  <c:v>1.6487695462474161</c:v>
                </c:pt>
                <c:pt idx="8">
                  <c:v>1.8682207728529472</c:v>
                </c:pt>
                <c:pt idx="9">
                  <c:v>2.0998801486867129</c:v>
                </c:pt>
                <c:pt idx="10">
                  <c:v>2.2876094339793047</c:v>
                </c:pt>
                <c:pt idx="11">
                  <c:v>2.3761399190743036</c:v>
                </c:pt>
                <c:pt idx="12">
                  <c:v>2.4664332359991272</c:v>
                </c:pt>
                <c:pt idx="13">
                  <c:v>2.563857348821093</c:v>
                </c:pt>
                <c:pt idx="14">
                  <c:v>2.6605147708716483</c:v>
                </c:pt>
                <c:pt idx="15">
                  <c:v>2.6905785877824981</c:v>
                </c:pt>
                <c:pt idx="16">
                  <c:v>2.8092331035037064</c:v>
                </c:pt>
                <c:pt idx="17">
                  <c:v>2.9334012066785702</c:v>
                </c:pt>
                <c:pt idx="18">
                  <c:v>3.0698043627891236</c:v>
                </c:pt>
                <c:pt idx="19">
                  <c:v>3.257369409355539</c:v>
                </c:pt>
                <c:pt idx="20">
                  <c:v>3.3570449132818183</c:v>
                </c:pt>
                <c:pt idx="21">
                  <c:v>3.4543992157669909</c:v>
                </c:pt>
                <c:pt idx="22">
                  <c:v>3.5493951942005832</c:v>
                </c:pt>
                <c:pt idx="23">
                  <c:v>3.6441640458857387</c:v>
                </c:pt>
                <c:pt idx="24">
                  <c:v>3.7367258126512368</c:v>
                </c:pt>
                <c:pt idx="25">
                  <c:v>3.8607851096312573</c:v>
                </c:pt>
                <c:pt idx="26">
                  <c:v>3.9264184564949884</c:v>
                </c:pt>
                <c:pt idx="27">
                  <c:v>3.9896337936445576</c:v>
                </c:pt>
                <c:pt idx="28">
                  <c:v>4.0965559793142319</c:v>
                </c:pt>
                <c:pt idx="29">
                  <c:v>4.2354292270129843</c:v>
                </c:pt>
                <c:pt idx="30">
                  <c:v>4.3010783800316856</c:v>
                </c:pt>
                <c:pt idx="31">
                  <c:v>4.4034440454764399</c:v>
                </c:pt>
                <c:pt idx="32">
                  <c:v>4.4862287935313967</c:v>
                </c:pt>
                <c:pt idx="33">
                  <c:v>4.6322806959284506</c:v>
                </c:pt>
                <c:pt idx="34">
                  <c:v>4.7905036235654643</c:v>
                </c:pt>
                <c:pt idx="35">
                  <c:v>4.9122135268434715</c:v>
                </c:pt>
                <c:pt idx="36">
                  <c:v>5.1126942497577792</c:v>
                </c:pt>
                <c:pt idx="37">
                  <c:v>5.1173679583713092</c:v>
                </c:pt>
                <c:pt idx="38">
                  <c:v>5.2566278431377267</c:v>
                </c:pt>
                <c:pt idx="39">
                  <c:v>5.3305345551796526</c:v>
                </c:pt>
              </c:numCache>
            </c:numRef>
          </c:val>
        </c:ser>
        <c:ser>
          <c:idx val="2"/>
          <c:order val="1"/>
          <c:tx>
            <c:strRef>
              <c:f>'19-12&amp;13'!$U$2</c:f>
              <c:strCache>
                <c:ptCount val="1"/>
                <c:pt idx="0">
                  <c:v>T-bills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'19-12&amp;13'!$U$3:$U$42</c:f>
              <c:numCache>
                <c:formatCode>0.0000</c:formatCode>
                <c:ptCount val="40"/>
                <c:pt idx="0">
                  <c:v>1</c:v>
                </c:pt>
                <c:pt idx="1">
                  <c:v>1.0381526104418</c:v>
                </c:pt>
                <c:pt idx="2">
                  <c:v>1.1100401606426549</c:v>
                </c:pt>
                <c:pt idx="3">
                  <c:v>1.1991967871486449</c:v>
                </c:pt>
                <c:pt idx="4">
                  <c:v>1.2686746987951747</c:v>
                </c:pt>
                <c:pt idx="5">
                  <c:v>1.3329317269075882</c:v>
                </c:pt>
                <c:pt idx="6">
                  <c:v>1.4012048192771063</c:v>
                </c:pt>
                <c:pt idx="7">
                  <c:v>1.5018113253012026</c:v>
                </c:pt>
                <c:pt idx="8">
                  <c:v>1.6576993408674676</c:v>
                </c:pt>
                <c:pt idx="9">
                  <c:v>1.8440247467809712</c:v>
                </c:pt>
                <c:pt idx="10">
                  <c:v>2.1152807870324519</c:v>
                </c:pt>
                <c:pt idx="11">
                  <c:v>2.3382313819856724</c:v>
                </c:pt>
                <c:pt idx="12">
                  <c:v>2.5439957436004117</c:v>
                </c:pt>
                <c:pt idx="13">
                  <c:v>2.7945793243450523</c:v>
                </c:pt>
                <c:pt idx="14">
                  <c:v>3.0103208481844903</c:v>
                </c:pt>
                <c:pt idx="15">
                  <c:v>3.1957566124326551</c:v>
                </c:pt>
                <c:pt idx="16">
                  <c:v>3.3705644991327213</c:v>
                </c:pt>
                <c:pt idx="17">
                  <c:v>3.5845953448276489</c:v>
                </c:pt>
                <c:pt idx="18">
                  <c:v>3.8846259751897225</c:v>
                </c:pt>
                <c:pt idx="19">
                  <c:v>4.1880152638520398</c:v>
                </c:pt>
                <c:pt idx="20">
                  <c:v>4.4225441186277541</c:v>
                </c:pt>
                <c:pt idx="21">
                  <c:v>4.5777754171915879</c:v>
                </c:pt>
                <c:pt idx="22">
                  <c:v>4.7105309042901435</c:v>
                </c:pt>
                <c:pt idx="23">
                  <c:v>4.8942416095574588</c:v>
                </c:pt>
                <c:pt idx="24">
                  <c:v>5.1683191396926764</c:v>
                </c:pt>
                <c:pt idx="25">
                  <c:v>5.4375885668706649</c:v>
                </c:pt>
                <c:pt idx="26">
                  <c:v>5.7236057254880617</c:v>
                </c:pt>
                <c:pt idx="27">
                  <c:v>6.0017729637467809</c:v>
                </c:pt>
                <c:pt idx="28">
                  <c:v>6.2826559384501302</c:v>
                </c:pt>
                <c:pt idx="29">
                  <c:v>6.6527043732248421</c:v>
                </c:pt>
                <c:pt idx="30">
                  <c:v>6.9075029507193539</c:v>
                </c:pt>
                <c:pt idx="31">
                  <c:v>7.0214767494062231</c:v>
                </c:pt>
                <c:pt idx="32">
                  <c:v>7.0930958122501666</c:v>
                </c:pt>
                <c:pt idx="33">
                  <c:v>7.1783947525423661</c:v>
                </c:pt>
                <c:pt idx="34">
                  <c:v>7.3922775727829269</c:v>
                </c:pt>
                <c:pt idx="35">
                  <c:v>7.7470784082087807</c:v>
                </c:pt>
                <c:pt idx="36">
                  <c:v>8.1082653857145832</c:v>
                </c:pt>
                <c:pt idx="37">
                  <c:v>8.2379280322059589</c:v>
                </c:pt>
                <c:pt idx="38">
                  <c:v>8.2458991505471957</c:v>
                </c:pt>
                <c:pt idx="39">
                  <c:v>8.2559077311103763</c:v>
                </c:pt>
              </c:numCache>
            </c:numRef>
          </c:val>
        </c:ser>
        <c:ser>
          <c:idx val="3"/>
          <c:order val="2"/>
          <c:tx>
            <c:strRef>
              <c:f>'19-12&amp;13'!$V$2</c:f>
              <c:strCache>
                <c:ptCount val="1"/>
                <c:pt idx="0">
                  <c:v>LT G Bond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'19-12&amp;13'!$V$3:$V$42</c:f>
              <c:numCache>
                <c:formatCode>0.0000</c:formatCode>
                <c:ptCount val="40"/>
                <c:pt idx="0">
                  <c:v>1</c:v>
                </c:pt>
                <c:pt idx="1">
                  <c:v>1.0569313249936001</c:v>
                </c:pt>
                <c:pt idx="2">
                  <c:v>1.045187643604794</c:v>
                </c:pt>
                <c:pt idx="3">
                  <c:v>1.0906305846311257</c:v>
                </c:pt>
                <c:pt idx="4">
                  <c:v>1.190962471279104</c:v>
                </c:pt>
                <c:pt idx="5">
                  <c:v>1.3906050548893214</c:v>
                </c:pt>
                <c:pt idx="6">
                  <c:v>1.3811590502939624</c:v>
                </c:pt>
                <c:pt idx="7">
                  <c:v>1.3648613735004935</c:v>
                </c:pt>
                <c:pt idx="8">
                  <c:v>1.3480735786064375</c:v>
                </c:pt>
                <c:pt idx="9">
                  <c:v>1.2948246722514833</c:v>
                </c:pt>
                <c:pt idx="10">
                  <c:v>1.3189084111553608</c:v>
                </c:pt>
                <c:pt idx="11">
                  <c:v>1.8512198458976645</c:v>
                </c:pt>
                <c:pt idx="12">
                  <c:v>1.8632527748959993</c:v>
                </c:pt>
                <c:pt idx="13">
                  <c:v>2.1516843044498999</c:v>
                </c:pt>
                <c:pt idx="14">
                  <c:v>2.8180609335380336</c:v>
                </c:pt>
                <c:pt idx="15">
                  <c:v>3.5093312805349135</c:v>
                </c:pt>
                <c:pt idx="16">
                  <c:v>3.4142284028324172</c:v>
                </c:pt>
                <c:pt idx="17">
                  <c:v>3.744384289386312</c:v>
                </c:pt>
                <c:pt idx="18">
                  <c:v>4.4224922841941732</c:v>
                </c:pt>
                <c:pt idx="19">
                  <c:v>4.6958023073573738</c:v>
                </c:pt>
                <c:pt idx="20">
                  <c:v>5.6020921526773471</c:v>
                </c:pt>
                <c:pt idx="21">
                  <c:v>6.0530605709678733</c:v>
                </c:pt>
                <c:pt idx="22">
                  <c:v>7.1571388191124123</c:v>
                </c:pt>
                <c:pt idx="23">
                  <c:v>6.601029132867378</c:v>
                </c:pt>
                <c:pt idx="24">
                  <c:v>8.6915750592464764</c:v>
                </c:pt>
                <c:pt idx="25">
                  <c:v>8.6107434111954841</c:v>
                </c:pt>
                <c:pt idx="26">
                  <c:v>9.975546241869969</c:v>
                </c:pt>
                <c:pt idx="27">
                  <c:v>11.278352581058188</c:v>
                </c:pt>
                <c:pt idx="28">
                  <c:v>10.267812189795375</c:v>
                </c:pt>
                <c:pt idx="29">
                  <c:v>12.473338248163421</c:v>
                </c:pt>
                <c:pt idx="30">
                  <c:v>12.934851763345467</c:v>
                </c:pt>
                <c:pt idx="31">
                  <c:v>15.242429317926296</c:v>
                </c:pt>
                <c:pt idx="32">
                  <c:v>15.463444543036227</c:v>
                </c:pt>
                <c:pt idx="33">
                  <c:v>16.779348088033718</c:v>
                </c:pt>
                <c:pt idx="34">
                  <c:v>18.090209092815641</c:v>
                </c:pt>
                <c:pt idx="35">
                  <c:v>18.305231687378036</c:v>
                </c:pt>
                <c:pt idx="36">
                  <c:v>20.114239838804973</c:v>
                </c:pt>
                <c:pt idx="37">
                  <c:v>25.318370885942503</c:v>
                </c:pt>
                <c:pt idx="38">
                  <c:v>21.545100059453301</c:v>
                </c:pt>
                <c:pt idx="39">
                  <c:v>23.730561972615568</c:v>
                </c:pt>
              </c:numCache>
            </c:numRef>
          </c:val>
        </c:ser>
        <c:ser>
          <c:idx val="4"/>
          <c:order val="3"/>
          <c:tx>
            <c:strRef>
              <c:f>'19-12&amp;13'!$W$2</c:f>
              <c:strCache>
                <c:ptCount val="1"/>
                <c:pt idx="0">
                  <c:v>GLCMPI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'19-12&amp;13'!$W$3:$W$42</c:f>
              <c:numCache>
                <c:formatCode>0.0000</c:formatCode>
                <c:ptCount val="40"/>
                <c:pt idx="0">
                  <c:v>1</c:v>
                </c:pt>
                <c:pt idx="1">
                  <c:v>1.1121286650808948</c:v>
                </c:pt>
                <c:pt idx="2">
                  <c:v>1.1617154415365738</c:v>
                </c:pt>
                <c:pt idx="3">
                  <c:v>1.1554531880890664</c:v>
                </c:pt>
                <c:pt idx="4">
                  <c:v>1.2820643568835373</c:v>
                </c:pt>
                <c:pt idx="5">
                  <c:v>1.4945178268237806</c:v>
                </c:pt>
                <c:pt idx="6">
                  <c:v>1.6201836528774742</c:v>
                </c:pt>
                <c:pt idx="7">
                  <c:v>1.666571516226391</c:v>
                </c:pt>
                <c:pt idx="8">
                  <c:v>1.7822471603320245</c:v>
                </c:pt>
                <c:pt idx="9">
                  <c:v>1.7847518974399756</c:v>
                </c:pt>
                <c:pt idx="10">
                  <c:v>1.8203471792780566</c:v>
                </c:pt>
                <c:pt idx="11">
                  <c:v>2.3544303612282742</c:v>
                </c:pt>
                <c:pt idx="12">
                  <c:v>2.7387682508649451</c:v>
                </c:pt>
                <c:pt idx="13">
                  <c:v>3.1006696852698052</c:v>
                </c:pt>
                <c:pt idx="14">
                  <c:v>3.8637776891623203</c:v>
                </c:pt>
                <c:pt idx="15">
                  <c:v>4.7210485014492889</c:v>
                </c:pt>
                <c:pt idx="16">
                  <c:v>4.8451927083246469</c:v>
                </c:pt>
                <c:pt idx="17">
                  <c:v>5.3017496333409255</c:v>
                </c:pt>
                <c:pt idx="18">
                  <c:v>6.0412203045946882</c:v>
                </c:pt>
                <c:pt idx="19">
                  <c:v>6.4275629721161947</c:v>
                </c:pt>
                <c:pt idx="20">
                  <c:v>6.870123938588339</c:v>
                </c:pt>
                <c:pt idx="21">
                  <c:v>7.0447917753297027</c:v>
                </c:pt>
                <c:pt idx="22">
                  <c:v>7.527689593758458</c:v>
                </c:pt>
                <c:pt idx="23">
                  <c:v>7.893866030172318</c:v>
                </c:pt>
                <c:pt idx="24">
                  <c:v>9.2539546467535718</c:v>
                </c:pt>
                <c:pt idx="25">
                  <c:v>9.6534729365237553</c:v>
                </c:pt>
                <c:pt idx="26">
                  <c:v>10.836040366062464</c:v>
                </c:pt>
                <c:pt idx="27">
                  <c:v>11.621285630090433</c:v>
                </c:pt>
                <c:pt idx="28">
                  <c:v>11.804773179386709</c:v>
                </c:pt>
                <c:pt idx="29">
                  <c:v>13.497398573913408</c:v>
                </c:pt>
                <c:pt idx="30">
                  <c:v>14.690042732757465</c:v>
                </c:pt>
                <c:pt idx="31">
                  <c:v>16.99051922708253</c:v>
                </c:pt>
                <c:pt idx="32">
                  <c:v>17.873216504332046</c:v>
                </c:pt>
                <c:pt idx="33">
                  <c:v>18.790127739169797</c:v>
                </c:pt>
                <c:pt idx="34">
                  <c:v>19.453297780439954</c:v>
                </c:pt>
                <c:pt idx="35">
                  <c:v>20.363268264209701</c:v>
                </c:pt>
                <c:pt idx="36">
                  <c:v>21.505533416842244</c:v>
                </c:pt>
                <c:pt idx="37">
                  <c:v>20.633892111095005</c:v>
                </c:pt>
                <c:pt idx="38">
                  <c:v>23.692584312684463</c:v>
                </c:pt>
                <c:pt idx="39">
                  <c:v>26.104489395715738</c:v>
                </c:pt>
              </c:numCache>
            </c:numRef>
          </c:val>
        </c:ser>
        <c:ser>
          <c:idx val="5"/>
          <c:order val="4"/>
          <c:tx>
            <c:strRef>
              <c:f>'19-12&amp;13'!$X$2</c:f>
              <c:strCache>
                <c:ptCount val="1"/>
                <c:pt idx="0">
                  <c:v>NCREIF(TBI)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'19-12&amp;13'!$X$3:$X$42</c:f>
              <c:numCache>
                <c:formatCode>0.0000</c:formatCode>
                <c:ptCount val="40"/>
                <c:pt idx="0">
                  <c:v>1</c:v>
                </c:pt>
                <c:pt idx="1">
                  <c:v>1.024</c:v>
                </c:pt>
                <c:pt idx="2">
                  <c:v>1.0872832000000001</c:v>
                </c:pt>
                <c:pt idx="3">
                  <c:v>1.0388990976000001</c:v>
                </c:pt>
                <c:pt idx="4">
                  <c:v>1.0953113185996801</c:v>
                </c:pt>
                <c:pt idx="5">
                  <c:v>1.3697963350407598</c:v>
                </c:pt>
                <c:pt idx="6">
                  <c:v>1.5103374390159419</c:v>
                </c:pt>
                <c:pt idx="7">
                  <c:v>1.8276593349531911</c:v>
                </c:pt>
                <c:pt idx="8">
                  <c:v>2.2989010652323056</c:v>
                </c:pt>
                <c:pt idx="9">
                  <c:v>2.688207431952657</c:v>
                </c:pt>
                <c:pt idx="10">
                  <c:v>3.2792648607711041</c:v>
                </c:pt>
                <c:pt idx="11">
                  <c:v>3.2315849072442577</c:v>
                </c:pt>
                <c:pt idx="12">
                  <c:v>3.7304174992496257</c:v>
                </c:pt>
                <c:pt idx="13">
                  <c:v>4.3091402693365461</c:v>
                </c:pt>
                <c:pt idx="14">
                  <c:v>5.0789524470709244</c:v>
                </c:pt>
                <c:pt idx="15">
                  <c:v>5.312990083813621</c:v>
                </c:pt>
                <c:pt idx="16">
                  <c:v>5.1266553954225627</c:v>
                </c:pt>
                <c:pt idx="17">
                  <c:v>5.4227928373379735</c:v>
                </c:pt>
                <c:pt idx="18">
                  <c:v>5.5210707108513839</c:v>
                </c:pt>
                <c:pt idx="19">
                  <c:v>5.8329381541947578</c:v>
                </c:pt>
                <c:pt idx="20">
                  <c:v>5.6087310246393853</c:v>
                </c:pt>
                <c:pt idx="21">
                  <c:v>5.371318241429381</c:v>
                </c:pt>
                <c:pt idx="22">
                  <c:v>6.2249693633932095</c:v>
                </c:pt>
                <c:pt idx="23">
                  <c:v>6.6542704000956032</c:v>
                </c:pt>
                <c:pt idx="24">
                  <c:v>7.3650056153696806</c:v>
                </c:pt>
                <c:pt idx="25">
                  <c:v>8.3735526715872712</c:v>
                </c:pt>
                <c:pt idx="26">
                  <c:v>10.308583382721784</c:v>
                </c:pt>
                <c:pt idx="27">
                  <c:v>11.722461646103175</c:v>
                </c:pt>
                <c:pt idx="28">
                  <c:v>12.620866819247066</c:v>
                </c:pt>
                <c:pt idx="29">
                  <c:v>13.478047778349831</c:v>
                </c:pt>
                <c:pt idx="30">
                  <c:v>14.510200036094311</c:v>
                </c:pt>
                <c:pt idx="31">
                  <c:v>16.633595538197863</c:v>
                </c:pt>
                <c:pt idx="32">
                  <c:v>17.7899002341324</c:v>
                </c:pt>
                <c:pt idx="33">
                  <c:v>20.700665305200545</c:v>
                </c:pt>
                <c:pt idx="34">
                  <c:v>27.365894944417139</c:v>
                </c:pt>
                <c:pt idx="35">
                  <c:v>33.219436706144997</c:v>
                </c:pt>
                <c:pt idx="36">
                  <c:v>33.957512222706875</c:v>
                </c:pt>
                <c:pt idx="37">
                  <c:v>29.938908233054672</c:v>
                </c:pt>
                <c:pt idx="38">
                  <c:v>24.517290376604848</c:v>
                </c:pt>
                <c:pt idx="39">
                  <c:v>30.690744093433949</c:v>
                </c:pt>
              </c:numCache>
            </c:numRef>
          </c:val>
        </c:ser>
        <c:ser>
          <c:idx val="6"/>
          <c:order val="5"/>
          <c:tx>
            <c:strRef>
              <c:f>'19-12&amp;13'!$Y$2</c:f>
              <c:strCache>
                <c:ptCount val="1"/>
                <c:pt idx="0">
                  <c:v>S&amp;P 500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'19-12&amp;13'!$Y$3:$Y$42</c:f>
              <c:numCache>
                <c:formatCode>0.0000</c:formatCode>
                <c:ptCount val="40"/>
                <c:pt idx="0">
                  <c:v>1</c:v>
                </c:pt>
                <c:pt idx="1">
                  <c:v>1.189759964149</c:v>
                </c:pt>
                <c:pt idx="2">
                  <c:v>1.0153208413860069</c:v>
                </c:pt>
                <c:pt idx="3">
                  <c:v>0.74658992241554312</c:v>
                </c:pt>
                <c:pt idx="4">
                  <c:v>1.0243396913424372</c:v>
                </c:pt>
                <c:pt idx="5">
                  <c:v>1.2685768702906979</c:v>
                </c:pt>
                <c:pt idx="6">
                  <c:v>1.1774500742232143</c:v>
                </c:pt>
                <c:pt idx="7">
                  <c:v>1.2546907990922573</c:v>
                </c:pt>
                <c:pt idx="8">
                  <c:v>1.4860557824448697</c:v>
                </c:pt>
                <c:pt idx="9">
                  <c:v>1.9678350671134965</c:v>
                </c:pt>
                <c:pt idx="10">
                  <c:v>1.8712143653182238</c:v>
                </c:pt>
                <c:pt idx="11">
                  <c:v>2.2718413609328554</c:v>
                </c:pt>
                <c:pt idx="12">
                  <c:v>2.7832328512788411</c:v>
                </c:pt>
                <c:pt idx="13">
                  <c:v>2.9577415510540246</c:v>
                </c:pt>
                <c:pt idx="14">
                  <c:v>3.9089512338729993</c:v>
                </c:pt>
                <c:pt idx="15">
                  <c:v>4.6309345267693427</c:v>
                </c:pt>
                <c:pt idx="16">
                  <c:v>4.8731324025193796</c:v>
                </c:pt>
                <c:pt idx="17">
                  <c:v>5.6923059593828871</c:v>
                </c:pt>
                <c:pt idx="18">
                  <c:v>7.4848131059925578</c:v>
                </c:pt>
                <c:pt idx="19">
                  <c:v>7.2475445305325943</c:v>
                </c:pt>
                <c:pt idx="20">
                  <c:v>9.4616693846103015</c:v>
                </c:pt>
                <c:pt idx="21">
                  <c:v>10.187379426409912</c:v>
                </c:pt>
                <c:pt idx="22">
                  <c:v>11.205098631108264</c:v>
                </c:pt>
                <c:pt idx="23">
                  <c:v>11.351885423175784</c:v>
                </c:pt>
                <c:pt idx="24">
                  <c:v>15.60089613707048</c:v>
                </c:pt>
                <c:pt idx="25">
                  <c:v>19.200022875892639</c:v>
                </c:pt>
                <c:pt idx="26">
                  <c:v>25.605150507290425</c:v>
                </c:pt>
                <c:pt idx="27">
                  <c:v>32.923102522274029</c:v>
                </c:pt>
                <c:pt idx="28">
                  <c:v>39.850123292960483</c:v>
                </c:pt>
                <c:pt idx="29">
                  <c:v>36.221627805104994</c:v>
                </c:pt>
                <c:pt idx="30">
                  <c:v>31.916845067507797</c:v>
                </c:pt>
                <c:pt idx="31">
                  <c:v>24.861832317585197</c:v>
                </c:pt>
                <c:pt idx="32">
                  <c:v>31.996085559449895</c:v>
                </c:pt>
                <c:pt idx="33">
                  <c:v>35.474932455296127</c:v>
                </c:pt>
                <c:pt idx="34">
                  <c:v>37.216398296278768</c:v>
                </c:pt>
                <c:pt idx="35">
                  <c:v>43.094854176167125</c:v>
                </c:pt>
                <c:pt idx="36">
                  <c:v>45.462390070007395</c:v>
                </c:pt>
                <c:pt idx="37">
                  <c:v>28.641709641678929</c:v>
                </c:pt>
                <c:pt idx="38">
                  <c:v>36.221547144553092</c:v>
                </c:pt>
                <c:pt idx="39">
                  <c:v>41.678300310297317</c:v>
                </c:pt>
              </c:numCache>
            </c:numRef>
          </c:val>
        </c:ser>
        <c:marker val="1"/>
        <c:axId val="52361088"/>
        <c:axId val="52391936"/>
      </c:lineChart>
      <c:catAx>
        <c:axId val="52361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1936"/>
        <c:crosses val="autoZero"/>
        <c:auto val="1"/>
        <c:lblAlgn val="ctr"/>
        <c:lblOffset val="100"/>
        <c:tickLblSkip val="2"/>
        <c:tickMarkSkip val="1"/>
      </c:catAx>
      <c:valAx>
        <c:axId val="52391936"/>
        <c:scaling>
          <c:logBase val="10"/>
          <c:orientation val="minMax"/>
          <c:max val="100"/>
          <c:min val="1"/>
        </c:scaling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(log scale)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35203500916350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61088"/>
        <c:crosses val="autoZero"/>
        <c:crossBetween val="midCat"/>
        <c:majorUnit val="10"/>
        <c:minorUnit val="10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150289017341038E-2"/>
          <c:y val="0.11992283363032231"/>
          <c:w val="0.16473988439306378"/>
          <c:h val="0.24564817212161841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Exhibit 19-12: Year-end Value of $1 (income reinvested)</a:t>
            </a:r>
          </a:p>
        </c:rich>
      </c:tx>
      <c:layout>
        <c:manualLayout>
          <c:xMode val="edge"/>
          <c:yMode val="edge"/>
          <c:x val="0.14735148467887296"/>
          <c:y val="1.2105253147704359E-2"/>
        </c:manualLayout>
      </c:layout>
    </c:title>
    <c:plotArea>
      <c:layout>
        <c:manualLayout>
          <c:layoutTarget val="inner"/>
          <c:xMode val="edge"/>
          <c:yMode val="edge"/>
          <c:x val="8.1895683521487544E-2"/>
          <c:y val="9.0909176768368447E-2"/>
          <c:w val="0.86752634474907508"/>
          <c:h val="0.82785377993322729"/>
        </c:manualLayout>
      </c:layout>
      <c:lineChart>
        <c:grouping val="standard"/>
        <c:ser>
          <c:idx val="1"/>
          <c:order val="0"/>
          <c:tx>
            <c:strRef>
              <c:f>'19-12&amp;13'!$T$2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'19-12&amp;13'!$T$3:$T$42</c:f>
              <c:numCache>
                <c:formatCode>0.0000</c:formatCode>
                <c:ptCount val="40"/>
                <c:pt idx="0">
                  <c:v>1</c:v>
                </c:pt>
                <c:pt idx="1">
                  <c:v>1.0344677137870999</c:v>
                </c:pt>
                <c:pt idx="2">
                  <c:v>1.1252181500873264</c:v>
                </c:pt>
                <c:pt idx="3">
                  <c:v>1.2626527050607543</c:v>
                </c:pt>
                <c:pt idx="4">
                  <c:v>1.3512216404882731</c:v>
                </c:pt>
                <c:pt idx="5">
                  <c:v>1.4162303664917486</c:v>
                </c:pt>
                <c:pt idx="6">
                  <c:v>1.5122164048861928</c:v>
                </c:pt>
                <c:pt idx="7">
                  <c:v>1.6487695462474161</c:v>
                </c:pt>
                <c:pt idx="8">
                  <c:v>1.8682207728529472</c:v>
                </c:pt>
                <c:pt idx="9">
                  <c:v>2.0998801486867129</c:v>
                </c:pt>
                <c:pt idx="10">
                  <c:v>2.2876094339793047</c:v>
                </c:pt>
                <c:pt idx="11">
                  <c:v>2.3761399190743036</c:v>
                </c:pt>
                <c:pt idx="12">
                  <c:v>2.4664332359991272</c:v>
                </c:pt>
                <c:pt idx="13">
                  <c:v>2.563857348821093</c:v>
                </c:pt>
                <c:pt idx="14">
                  <c:v>2.6605147708716483</c:v>
                </c:pt>
                <c:pt idx="15">
                  <c:v>2.6905785877824981</c:v>
                </c:pt>
                <c:pt idx="16">
                  <c:v>2.8092331035037064</c:v>
                </c:pt>
                <c:pt idx="17">
                  <c:v>2.9334012066785702</c:v>
                </c:pt>
                <c:pt idx="18">
                  <c:v>3.0698043627891236</c:v>
                </c:pt>
                <c:pt idx="19">
                  <c:v>3.257369409355539</c:v>
                </c:pt>
                <c:pt idx="20">
                  <c:v>3.3570449132818183</c:v>
                </c:pt>
                <c:pt idx="21">
                  <c:v>3.4543992157669909</c:v>
                </c:pt>
                <c:pt idx="22">
                  <c:v>3.5493951942005832</c:v>
                </c:pt>
                <c:pt idx="23">
                  <c:v>3.6441640458857387</c:v>
                </c:pt>
                <c:pt idx="24">
                  <c:v>3.7367258126512368</c:v>
                </c:pt>
                <c:pt idx="25">
                  <c:v>3.8607851096312573</c:v>
                </c:pt>
                <c:pt idx="26">
                  <c:v>3.9264184564949884</c:v>
                </c:pt>
                <c:pt idx="27">
                  <c:v>3.9896337936445576</c:v>
                </c:pt>
                <c:pt idx="28">
                  <c:v>4.0965559793142319</c:v>
                </c:pt>
                <c:pt idx="29">
                  <c:v>4.2354292270129843</c:v>
                </c:pt>
                <c:pt idx="30">
                  <c:v>4.3010783800316856</c:v>
                </c:pt>
                <c:pt idx="31">
                  <c:v>4.4034440454764399</c:v>
                </c:pt>
                <c:pt idx="32">
                  <c:v>4.4862287935313967</c:v>
                </c:pt>
                <c:pt idx="33">
                  <c:v>4.6322806959284506</c:v>
                </c:pt>
                <c:pt idx="34">
                  <c:v>4.7905036235654643</c:v>
                </c:pt>
                <c:pt idx="35">
                  <c:v>4.9122135268434715</c:v>
                </c:pt>
                <c:pt idx="36">
                  <c:v>5.1126942497577792</c:v>
                </c:pt>
                <c:pt idx="37">
                  <c:v>5.1173679583713092</c:v>
                </c:pt>
                <c:pt idx="38">
                  <c:v>5.2566278431377267</c:v>
                </c:pt>
                <c:pt idx="39">
                  <c:v>5.3305345551796526</c:v>
                </c:pt>
              </c:numCache>
            </c:numRef>
          </c:val>
        </c:ser>
        <c:ser>
          <c:idx val="2"/>
          <c:order val="1"/>
          <c:tx>
            <c:strRef>
              <c:f>'19-12&amp;13'!$U$2</c:f>
              <c:strCache>
                <c:ptCount val="1"/>
                <c:pt idx="0">
                  <c:v>T-bills</c:v>
                </c:pt>
              </c:strCache>
            </c:strRef>
          </c:tx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'19-12&amp;13'!$U$3:$U$42</c:f>
              <c:numCache>
                <c:formatCode>0.0000</c:formatCode>
                <c:ptCount val="40"/>
                <c:pt idx="0">
                  <c:v>1</c:v>
                </c:pt>
                <c:pt idx="1">
                  <c:v>1.0381526104418</c:v>
                </c:pt>
                <c:pt idx="2">
                  <c:v>1.1100401606426549</c:v>
                </c:pt>
                <c:pt idx="3">
                  <c:v>1.1991967871486449</c:v>
                </c:pt>
                <c:pt idx="4">
                  <c:v>1.2686746987951747</c:v>
                </c:pt>
                <c:pt idx="5">
                  <c:v>1.3329317269075882</c:v>
                </c:pt>
                <c:pt idx="6">
                  <c:v>1.4012048192771063</c:v>
                </c:pt>
                <c:pt idx="7">
                  <c:v>1.5018113253012026</c:v>
                </c:pt>
                <c:pt idx="8">
                  <c:v>1.6576993408674676</c:v>
                </c:pt>
                <c:pt idx="9">
                  <c:v>1.8440247467809712</c:v>
                </c:pt>
                <c:pt idx="10">
                  <c:v>2.1152807870324519</c:v>
                </c:pt>
                <c:pt idx="11">
                  <c:v>2.3382313819856724</c:v>
                </c:pt>
                <c:pt idx="12">
                  <c:v>2.5439957436004117</c:v>
                </c:pt>
                <c:pt idx="13">
                  <c:v>2.7945793243450523</c:v>
                </c:pt>
                <c:pt idx="14">
                  <c:v>3.0103208481844903</c:v>
                </c:pt>
                <c:pt idx="15">
                  <c:v>3.1957566124326551</c:v>
                </c:pt>
                <c:pt idx="16">
                  <c:v>3.3705644991327213</c:v>
                </c:pt>
                <c:pt idx="17">
                  <c:v>3.5845953448276489</c:v>
                </c:pt>
                <c:pt idx="18">
                  <c:v>3.8846259751897225</c:v>
                </c:pt>
                <c:pt idx="19">
                  <c:v>4.1880152638520398</c:v>
                </c:pt>
                <c:pt idx="20">
                  <c:v>4.4225441186277541</c:v>
                </c:pt>
                <c:pt idx="21">
                  <c:v>4.5777754171915879</c:v>
                </c:pt>
                <c:pt idx="22">
                  <c:v>4.7105309042901435</c:v>
                </c:pt>
                <c:pt idx="23">
                  <c:v>4.8942416095574588</c:v>
                </c:pt>
                <c:pt idx="24">
                  <c:v>5.1683191396926764</c:v>
                </c:pt>
                <c:pt idx="25">
                  <c:v>5.4375885668706649</c:v>
                </c:pt>
                <c:pt idx="26">
                  <c:v>5.7236057254880617</c:v>
                </c:pt>
                <c:pt idx="27">
                  <c:v>6.0017729637467809</c:v>
                </c:pt>
                <c:pt idx="28">
                  <c:v>6.2826559384501302</c:v>
                </c:pt>
                <c:pt idx="29">
                  <c:v>6.6527043732248421</c:v>
                </c:pt>
                <c:pt idx="30">
                  <c:v>6.9075029507193539</c:v>
                </c:pt>
                <c:pt idx="31">
                  <c:v>7.0214767494062231</c:v>
                </c:pt>
                <c:pt idx="32">
                  <c:v>7.0930958122501666</c:v>
                </c:pt>
                <c:pt idx="33">
                  <c:v>7.1783947525423661</c:v>
                </c:pt>
                <c:pt idx="34">
                  <c:v>7.3922775727829269</c:v>
                </c:pt>
                <c:pt idx="35">
                  <c:v>7.7470784082087807</c:v>
                </c:pt>
                <c:pt idx="36">
                  <c:v>8.1082653857145832</c:v>
                </c:pt>
                <c:pt idx="37">
                  <c:v>8.2379280322059589</c:v>
                </c:pt>
                <c:pt idx="38">
                  <c:v>8.2458991505471957</c:v>
                </c:pt>
                <c:pt idx="39">
                  <c:v>8.2559077311103763</c:v>
                </c:pt>
              </c:numCache>
            </c:numRef>
          </c:val>
        </c:ser>
        <c:ser>
          <c:idx val="3"/>
          <c:order val="2"/>
          <c:tx>
            <c:strRef>
              <c:f>'19-12&amp;13'!$V$2</c:f>
              <c:strCache>
                <c:ptCount val="1"/>
                <c:pt idx="0">
                  <c:v>LT G Bond</c:v>
                </c:pt>
              </c:strCache>
            </c:strRef>
          </c:tx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'19-12&amp;13'!$V$3:$V$42</c:f>
              <c:numCache>
                <c:formatCode>0.0000</c:formatCode>
                <c:ptCount val="40"/>
                <c:pt idx="0">
                  <c:v>1</c:v>
                </c:pt>
                <c:pt idx="1">
                  <c:v>1.0569313249936001</c:v>
                </c:pt>
                <c:pt idx="2">
                  <c:v>1.045187643604794</c:v>
                </c:pt>
                <c:pt idx="3">
                  <c:v>1.0906305846311257</c:v>
                </c:pt>
                <c:pt idx="4">
                  <c:v>1.190962471279104</c:v>
                </c:pt>
                <c:pt idx="5">
                  <c:v>1.3906050548893214</c:v>
                </c:pt>
                <c:pt idx="6">
                  <c:v>1.3811590502939624</c:v>
                </c:pt>
                <c:pt idx="7">
                  <c:v>1.3648613735004935</c:v>
                </c:pt>
                <c:pt idx="8">
                  <c:v>1.3480735786064375</c:v>
                </c:pt>
                <c:pt idx="9">
                  <c:v>1.2948246722514833</c:v>
                </c:pt>
                <c:pt idx="10">
                  <c:v>1.3189084111553608</c:v>
                </c:pt>
                <c:pt idx="11">
                  <c:v>1.8512198458976645</c:v>
                </c:pt>
                <c:pt idx="12">
                  <c:v>1.8632527748959993</c:v>
                </c:pt>
                <c:pt idx="13">
                  <c:v>2.1516843044498999</c:v>
                </c:pt>
                <c:pt idx="14">
                  <c:v>2.8180609335380336</c:v>
                </c:pt>
                <c:pt idx="15">
                  <c:v>3.5093312805349135</c:v>
                </c:pt>
                <c:pt idx="16">
                  <c:v>3.4142284028324172</c:v>
                </c:pt>
                <c:pt idx="17">
                  <c:v>3.744384289386312</c:v>
                </c:pt>
                <c:pt idx="18">
                  <c:v>4.4224922841941732</c:v>
                </c:pt>
                <c:pt idx="19">
                  <c:v>4.6958023073573738</c:v>
                </c:pt>
                <c:pt idx="20">
                  <c:v>5.6020921526773471</c:v>
                </c:pt>
                <c:pt idx="21">
                  <c:v>6.0530605709678733</c:v>
                </c:pt>
                <c:pt idx="22">
                  <c:v>7.1571388191124123</c:v>
                </c:pt>
                <c:pt idx="23">
                  <c:v>6.601029132867378</c:v>
                </c:pt>
                <c:pt idx="24">
                  <c:v>8.6915750592464764</c:v>
                </c:pt>
                <c:pt idx="25">
                  <c:v>8.6107434111954841</c:v>
                </c:pt>
                <c:pt idx="26">
                  <c:v>9.975546241869969</c:v>
                </c:pt>
                <c:pt idx="27">
                  <c:v>11.278352581058188</c:v>
                </c:pt>
                <c:pt idx="28">
                  <c:v>10.267812189795375</c:v>
                </c:pt>
                <c:pt idx="29">
                  <c:v>12.473338248163421</c:v>
                </c:pt>
                <c:pt idx="30">
                  <c:v>12.934851763345467</c:v>
                </c:pt>
                <c:pt idx="31">
                  <c:v>15.242429317926296</c:v>
                </c:pt>
                <c:pt idx="32">
                  <c:v>15.463444543036227</c:v>
                </c:pt>
                <c:pt idx="33">
                  <c:v>16.779348088033718</c:v>
                </c:pt>
                <c:pt idx="34">
                  <c:v>18.090209092815641</c:v>
                </c:pt>
                <c:pt idx="35">
                  <c:v>18.305231687378036</c:v>
                </c:pt>
                <c:pt idx="36">
                  <c:v>20.114239838804973</c:v>
                </c:pt>
                <c:pt idx="37">
                  <c:v>25.318370885942503</c:v>
                </c:pt>
                <c:pt idx="38">
                  <c:v>21.545100059453301</c:v>
                </c:pt>
                <c:pt idx="39">
                  <c:v>23.730561972615568</c:v>
                </c:pt>
              </c:numCache>
            </c:numRef>
          </c:val>
        </c:ser>
        <c:ser>
          <c:idx val="4"/>
          <c:order val="3"/>
          <c:tx>
            <c:strRef>
              <c:f>'19-12&amp;13'!$W$2</c:f>
              <c:strCache>
                <c:ptCount val="1"/>
                <c:pt idx="0">
                  <c:v>GLCMPI</c:v>
                </c:pt>
              </c:strCache>
            </c:strRef>
          </c:tx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'19-12&amp;13'!$W$3:$W$42</c:f>
              <c:numCache>
                <c:formatCode>0.0000</c:formatCode>
                <c:ptCount val="40"/>
                <c:pt idx="0">
                  <c:v>1</c:v>
                </c:pt>
                <c:pt idx="1">
                  <c:v>1.1121286650808948</c:v>
                </c:pt>
                <c:pt idx="2">
                  <c:v>1.1617154415365738</c:v>
                </c:pt>
                <c:pt idx="3">
                  <c:v>1.1554531880890664</c:v>
                </c:pt>
                <c:pt idx="4">
                  <c:v>1.2820643568835373</c:v>
                </c:pt>
                <c:pt idx="5">
                  <c:v>1.4945178268237806</c:v>
                </c:pt>
                <c:pt idx="6">
                  <c:v>1.6201836528774742</c:v>
                </c:pt>
                <c:pt idx="7">
                  <c:v>1.666571516226391</c:v>
                </c:pt>
                <c:pt idx="8">
                  <c:v>1.7822471603320245</c:v>
                </c:pt>
                <c:pt idx="9">
                  <c:v>1.7847518974399756</c:v>
                </c:pt>
                <c:pt idx="10">
                  <c:v>1.8203471792780566</c:v>
                </c:pt>
                <c:pt idx="11">
                  <c:v>2.3544303612282742</c:v>
                </c:pt>
                <c:pt idx="12">
                  <c:v>2.7387682508649451</c:v>
                </c:pt>
                <c:pt idx="13">
                  <c:v>3.1006696852698052</c:v>
                </c:pt>
                <c:pt idx="14">
                  <c:v>3.8637776891623203</c:v>
                </c:pt>
                <c:pt idx="15">
                  <c:v>4.7210485014492889</c:v>
                </c:pt>
                <c:pt idx="16">
                  <c:v>4.8451927083246469</c:v>
                </c:pt>
                <c:pt idx="17">
                  <c:v>5.3017496333409255</c:v>
                </c:pt>
                <c:pt idx="18">
                  <c:v>6.0412203045946882</c:v>
                </c:pt>
                <c:pt idx="19">
                  <c:v>6.4275629721161947</c:v>
                </c:pt>
                <c:pt idx="20">
                  <c:v>6.870123938588339</c:v>
                </c:pt>
                <c:pt idx="21">
                  <c:v>7.0447917753297027</c:v>
                </c:pt>
                <c:pt idx="22">
                  <c:v>7.527689593758458</c:v>
                </c:pt>
                <c:pt idx="23">
                  <c:v>7.893866030172318</c:v>
                </c:pt>
                <c:pt idx="24">
                  <c:v>9.2539546467535718</c:v>
                </c:pt>
                <c:pt idx="25">
                  <c:v>9.6534729365237553</c:v>
                </c:pt>
                <c:pt idx="26">
                  <c:v>10.836040366062464</c:v>
                </c:pt>
                <c:pt idx="27">
                  <c:v>11.621285630090433</c:v>
                </c:pt>
                <c:pt idx="28">
                  <c:v>11.804773179386709</c:v>
                </c:pt>
                <c:pt idx="29">
                  <c:v>13.497398573913408</c:v>
                </c:pt>
                <c:pt idx="30">
                  <c:v>14.690042732757465</c:v>
                </c:pt>
                <c:pt idx="31">
                  <c:v>16.99051922708253</c:v>
                </c:pt>
                <c:pt idx="32">
                  <c:v>17.873216504332046</c:v>
                </c:pt>
                <c:pt idx="33">
                  <c:v>18.790127739169797</c:v>
                </c:pt>
                <c:pt idx="34">
                  <c:v>19.453297780439954</c:v>
                </c:pt>
                <c:pt idx="35">
                  <c:v>20.363268264209701</c:v>
                </c:pt>
                <c:pt idx="36">
                  <c:v>21.505533416842244</c:v>
                </c:pt>
                <c:pt idx="37">
                  <c:v>20.633892111095005</c:v>
                </c:pt>
                <c:pt idx="38">
                  <c:v>23.692584312684463</c:v>
                </c:pt>
                <c:pt idx="39">
                  <c:v>26.104489395715738</c:v>
                </c:pt>
              </c:numCache>
            </c:numRef>
          </c:val>
        </c:ser>
        <c:ser>
          <c:idx val="5"/>
          <c:order val="4"/>
          <c:tx>
            <c:strRef>
              <c:f>'19-12&amp;13'!$X$2</c:f>
              <c:strCache>
                <c:ptCount val="1"/>
                <c:pt idx="0">
                  <c:v>NCREIF(TBI)</c:v>
                </c:pt>
              </c:strCache>
            </c:strRef>
          </c:tx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'19-12&amp;13'!$X$3:$X$42</c:f>
              <c:numCache>
                <c:formatCode>0.0000</c:formatCode>
                <c:ptCount val="40"/>
                <c:pt idx="0">
                  <c:v>1</c:v>
                </c:pt>
                <c:pt idx="1">
                  <c:v>1.024</c:v>
                </c:pt>
                <c:pt idx="2">
                  <c:v>1.0872832000000001</c:v>
                </c:pt>
                <c:pt idx="3">
                  <c:v>1.0388990976000001</c:v>
                </c:pt>
                <c:pt idx="4">
                  <c:v>1.0953113185996801</c:v>
                </c:pt>
                <c:pt idx="5">
                  <c:v>1.3697963350407598</c:v>
                </c:pt>
                <c:pt idx="6">
                  <c:v>1.5103374390159419</c:v>
                </c:pt>
                <c:pt idx="7">
                  <c:v>1.8276593349531911</c:v>
                </c:pt>
                <c:pt idx="8">
                  <c:v>2.2989010652323056</c:v>
                </c:pt>
                <c:pt idx="9">
                  <c:v>2.688207431952657</c:v>
                </c:pt>
                <c:pt idx="10">
                  <c:v>3.2792648607711041</c:v>
                </c:pt>
                <c:pt idx="11">
                  <c:v>3.2315849072442577</c:v>
                </c:pt>
                <c:pt idx="12">
                  <c:v>3.7304174992496257</c:v>
                </c:pt>
                <c:pt idx="13">
                  <c:v>4.3091402693365461</c:v>
                </c:pt>
                <c:pt idx="14">
                  <c:v>5.0789524470709244</c:v>
                </c:pt>
                <c:pt idx="15">
                  <c:v>5.312990083813621</c:v>
                </c:pt>
                <c:pt idx="16">
                  <c:v>5.1266553954225627</c:v>
                </c:pt>
                <c:pt idx="17">
                  <c:v>5.4227928373379735</c:v>
                </c:pt>
                <c:pt idx="18">
                  <c:v>5.5210707108513839</c:v>
                </c:pt>
                <c:pt idx="19">
                  <c:v>5.8329381541947578</c:v>
                </c:pt>
                <c:pt idx="20">
                  <c:v>5.6087310246393853</c:v>
                </c:pt>
                <c:pt idx="21">
                  <c:v>5.371318241429381</c:v>
                </c:pt>
                <c:pt idx="22">
                  <c:v>6.2249693633932095</c:v>
                </c:pt>
                <c:pt idx="23">
                  <c:v>6.6542704000956032</c:v>
                </c:pt>
                <c:pt idx="24">
                  <c:v>7.3650056153696806</c:v>
                </c:pt>
                <c:pt idx="25">
                  <c:v>8.3735526715872712</c:v>
                </c:pt>
                <c:pt idx="26">
                  <c:v>10.308583382721784</c:v>
                </c:pt>
                <c:pt idx="27">
                  <c:v>11.722461646103175</c:v>
                </c:pt>
                <c:pt idx="28">
                  <c:v>12.620866819247066</c:v>
                </c:pt>
                <c:pt idx="29">
                  <c:v>13.478047778349831</c:v>
                </c:pt>
                <c:pt idx="30">
                  <c:v>14.510200036094311</c:v>
                </c:pt>
                <c:pt idx="31">
                  <c:v>16.633595538197863</c:v>
                </c:pt>
                <c:pt idx="32">
                  <c:v>17.7899002341324</c:v>
                </c:pt>
                <c:pt idx="33">
                  <c:v>20.700665305200545</c:v>
                </c:pt>
                <c:pt idx="34">
                  <c:v>27.365894944417139</c:v>
                </c:pt>
                <c:pt idx="35">
                  <c:v>33.219436706144997</c:v>
                </c:pt>
                <c:pt idx="36">
                  <c:v>33.957512222706875</c:v>
                </c:pt>
                <c:pt idx="37">
                  <c:v>29.938908233054672</c:v>
                </c:pt>
                <c:pt idx="38">
                  <c:v>24.517290376604848</c:v>
                </c:pt>
                <c:pt idx="39">
                  <c:v>30.690744093433949</c:v>
                </c:pt>
              </c:numCache>
            </c:numRef>
          </c:val>
        </c:ser>
        <c:ser>
          <c:idx val="6"/>
          <c:order val="5"/>
          <c:tx>
            <c:strRef>
              <c:f>'19-12&amp;13'!$Y$2</c:f>
              <c:strCache>
                <c:ptCount val="1"/>
                <c:pt idx="0">
                  <c:v>S&amp;P 500</c:v>
                </c:pt>
              </c:strCache>
            </c:strRef>
          </c:tx>
          <c:cat>
            <c:numRef>
              <c:f>'19-12&amp;13'!$S$3:$S$42</c:f>
              <c:numCache>
                <c:formatCode>0</c:formatCode>
                <c:ptCount val="40"/>
                <c:pt idx="0" formatCode="General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</c:numCache>
            </c:numRef>
          </c:cat>
          <c:val>
            <c:numRef>
              <c:f>'19-12&amp;13'!$Y$3:$Y$42</c:f>
              <c:numCache>
                <c:formatCode>0.0000</c:formatCode>
                <c:ptCount val="40"/>
                <c:pt idx="0">
                  <c:v>1</c:v>
                </c:pt>
                <c:pt idx="1">
                  <c:v>1.189759964149</c:v>
                </c:pt>
                <c:pt idx="2">
                  <c:v>1.0153208413860069</c:v>
                </c:pt>
                <c:pt idx="3">
                  <c:v>0.74658992241554312</c:v>
                </c:pt>
                <c:pt idx="4">
                  <c:v>1.0243396913424372</c:v>
                </c:pt>
                <c:pt idx="5">
                  <c:v>1.2685768702906979</c:v>
                </c:pt>
                <c:pt idx="6">
                  <c:v>1.1774500742232143</c:v>
                </c:pt>
                <c:pt idx="7">
                  <c:v>1.2546907990922573</c:v>
                </c:pt>
                <c:pt idx="8">
                  <c:v>1.4860557824448697</c:v>
                </c:pt>
                <c:pt idx="9">
                  <c:v>1.9678350671134965</c:v>
                </c:pt>
                <c:pt idx="10">
                  <c:v>1.8712143653182238</c:v>
                </c:pt>
                <c:pt idx="11">
                  <c:v>2.2718413609328554</c:v>
                </c:pt>
                <c:pt idx="12">
                  <c:v>2.7832328512788411</c:v>
                </c:pt>
                <c:pt idx="13">
                  <c:v>2.9577415510540246</c:v>
                </c:pt>
                <c:pt idx="14">
                  <c:v>3.9089512338729993</c:v>
                </c:pt>
                <c:pt idx="15">
                  <c:v>4.6309345267693427</c:v>
                </c:pt>
                <c:pt idx="16">
                  <c:v>4.8731324025193796</c:v>
                </c:pt>
                <c:pt idx="17">
                  <c:v>5.6923059593828871</c:v>
                </c:pt>
                <c:pt idx="18">
                  <c:v>7.4848131059925578</c:v>
                </c:pt>
                <c:pt idx="19">
                  <c:v>7.2475445305325943</c:v>
                </c:pt>
                <c:pt idx="20">
                  <c:v>9.4616693846103015</c:v>
                </c:pt>
                <c:pt idx="21">
                  <c:v>10.187379426409912</c:v>
                </c:pt>
                <c:pt idx="22">
                  <c:v>11.205098631108264</c:v>
                </c:pt>
                <c:pt idx="23">
                  <c:v>11.351885423175784</c:v>
                </c:pt>
                <c:pt idx="24">
                  <c:v>15.60089613707048</c:v>
                </c:pt>
                <c:pt idx="25">
                  <c:v>19.200022875892639</c:v>
                </c:pt>
                <c:pt idx="26">
                  <c:v>25.605150507290425</c:v>
                </c:pt>
                <c:pt idx="27">
                  <c:v>32.923102522274029</c:v>
                </c:pt>
                <c:pt idx="28">
                  <c:v>39.850123292960483</c:v>
                </c:pt>
                <c:pt idx="29">
                  <c:v>36.221627805104994</c:v>
                </c:pt>
                <c:pt idx="30">
                  <c:v>31.916845067507797</c:v>
                </c:pt>
                <c:pt idx="31">
                  <c:v>24.861832317585197</c:v>
                </c:pt>
                <c:pt idx="32">
                  <c:v>31.996085559449895</c:v>
                </c:pt>
                <c:pt idx="33">
                  <c:v>35.474932455296127</c:v>
                </c:pt>
                <c:pt idx="34">
                  <c:v>37.216398296278768</c:v>
                </c:pt>
                <c:pt idx="35">
                  <c:v>43.094854176167125</c:v>
                </c:pt>
                <c:pt idx="36">
                  <c:v>45.462390070007395</c:v>
                </c:pt>
                <c:pt idx="37">
                  <c:v>28.641709641678929</c:v>
                </c:pt>
                <c:pt idx="38">
                  <c:v>36.221547144553092</c:v>
                </c:pt>
                <c:pt idx="39">
                  <c:v>41.678300310297317</c:v>
                </c:pt>
              </c:numCache>
            </c:numRef>
          </c:val>
        </c:ser>
        <c:marker val="1"/>
        <c:axId val="52465664"/>
        <c:axId val="52467200"/>
      </c:lineChart>
      <c:catAx>
        <c:axId val="52465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52467200"/>
        <c:crosses val="autoZero"/>
        <c:auto val="1"/>
        <c:lblAlgn val="ctr"/>
        <c:lblOffset val="100"/>
        <c:tickLblSkip val="2"/>
        <c:tickMarkSkip val="1"/>
      </c:catAx>
      <c:valAx>
        <c:axId val="52467200"/>
        <c:scaling>
          <c:logBase val="10"/>
          <c:orientation val="minMax"/>
          <c:max val="100"/>
          <c:min val="1"/>
        </c:scaling>
        <c:axPos val="l"/>
        <c:title>
          <c:tx>
            <c:rich>
              <a:bodyPr/>
              <a:lstStyle/>
              <a:p>
                <a:pPr>
                  <a:defRPr sz="1200" b="0" baseline="0"/>
                </a:pPr>
                <a:r>
                  <a:rPr lang="en-US" sz="1200" b="0" baseline="0"/>
                  <a:t>$ (log scale)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3520350091635068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200" baseline="0"/>
            </a:pPr>
            <a:endParaRPr lang="en-US"/>
          </a:p>
        </c:txPr>
        <c:crossAx val="52465664"/>
        <c:crosses val="autoZero"/>
        <c:crossBetween val="midCat"/>
        <c:majorUnit val="10"/>
        <c:minorUnit val="10"/>
      </c:valAx>
    </c:plotArea>
    <c:legend>
      <c:legendPos val="r"/>
      <c:layout>
        <c:manualLayout>
          <c:xMode val="edge"/>
          <c:yMode val="edge"/>
          <c:x val="0.12092135471017949"/>
          <c:y val="0.14890828863783376"/>
          <c:w val="0.18401700028460299"/>
          <c:h val="0.24564817212161841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 alignWithMargins="0"/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66675</xdr:rowOff>
    </xdr:from>
    <xdr:to>
      <xdr:col>10</xdr:col>
      <xdr:colOff>257175</xdr:colOff>
      <xdr:row>25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19050</xdr:rowOff>
    </xdr:from>
    <xdr:to>
      <xdr:col>9</xdr:col>
      <xdr:colOff>685800</xdr:colOff>
      <xdr:row>19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20</xdr:row>
      <xdr:rowOff>152400</xdr:rowOff>
    </xdr:from>
    <xdr:to>
      <xdr:col>9</xdr:col>
      <xdr:colOff>619125</xdr:colOff>
      <xdr:row>39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95250</xdr:rowOff>
    </xdr:from>
    <xdr:to>
      <xdr:col>15</xdr:col>
      <xdr:colOff>142875</xdr:colOff>
      <xdr:row>37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123825</xdr:rowOff>
    </xdr:from>
    <xdr:to>
      <xdr:col>9</xdr:col>
      <xdr:colOff>180975</xdr:colOff>
      <xdr:row>27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25</xdr:row>
      <xdr:rowOff>12700</xdr:rowOff>
    </xdr:from>
    <xdr:to>
      <xdr:col>9</xdr:col>
      <xdr:colOff>123825</xdr:colOff>
      <xdr:row>55</xdr:row>
      <xdr:rowOff>79375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8</xdr:col>
      <xdr:colOff>428625</xdr:colOff>
      <xdr:row>51</xdr:row>
      <xdr:rowOff>139700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GM2e_SW/Part%20VI%20(Chs%2016-20)/PHBook/phgel17schedpm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M(FRM)-Sched"/>
      <sheetName val="CPM(FRM)-Chart"/>
      <sheetName val="CAM-Sched"/>
      <sheetName val="CAM-Chart"/>
      <sheetName val="GPM-Sched"/>
      <sheetName val="GPM-Chart"/>
      <sheetName val="ARM-Sched"/>
      <sheetName val="ARM-Charts"/>
      <sheetName val="Feb.10,93YldCrv"/>
    </sheetNames>
    <sheetDataSet>
      <sheetData sheetId="0"/>
      <sheetData sheetId="1" refreshError="1"/>
      <sheetData sheetId="2">
        <row r="7">
          <cell r="C7">
            <v>10000</v>
          </cell>
          <cell r="D7">
            <v>12777.777777777777</v>
          </cell>
          <cell r="E7">
            <v>2777.7777777777778</v>
          </cell>
        </row>
        <row r="8">
          <cell r="C8">
            <v>9972.2222222222226</v>
          </cell>
          <cell r="D8">
            <v>12750</v>
          </cell>
          <cell r="E8">
            <v>2777.7777777777778</v>
          </cell>
        </row>
        <row r="9">
          <cell r="C9">
            <v>9944.4444444444434</v>
          </cell>
          <cell r="D9">
            <v>12722.222222222221</v>
          </cell>
          <cell r="E9">
            <v>2777.7777777777778</v>
          </cell>
        </row>
        <row r="10">
          <cell r="C10">
            <v>9916.6666666666661</v>
          </cell>
          <cell r="D10">
            <v>12694.444444444443</v>
          </cell>
          <cell r="E10">
            <v>2777.7777777777778</v>
          </cell>
        </row>
        <row r="11">
          <cell r="C11">
            <v>9888.8888888888887</v>
          </cell>
          <cell r="D11">
            <v>12666.666666666666</v>
          </cell>
          <cell r="E11">
            <v>2777.7777777777778</v>
          </cell>
        </row>
        <row r="12">
          <cell r="C12">
            <v>9861.1111111111113</v>
          </cell>
          <cell r="D12">
            <v>12638.888888888889</v>
          </cell>
          <cell r="E12">
            <v>2777.7777777777778</v>
          </cell>
        </row>
        <row r="13">
          <cell r="C13">
            <v>9833.3333333333339</v>
          </cell>
          <cell r="D13">
            <v>12611.111111111111</v>
          </cell>
          <cell r="E13">
            <v>2777.7777777777778</v>
          </cell>
        </row>
        <row r="14">
          <cell r="C14">
            <v>9805.5555555555566</v>
          </cell>
          <cell r="D14">
            <v>12583.333333333334</v>
          </cell>
          <cell r="E14">
            <v>2777.7777777777778</v>
          </cell>
        </row>
        <row r="15">
          <cell r="C15">
            <v>9777.7777777777792</v>
          </cell>
          <cell r="D15">
            <v>12555.555555555557</v>
          </cell>
          <cell r="E15">
            <v>2777.7777777777778</v>
          </cell>
        </row>
        <row r="16">
          <cell r="C16">
            <v>9750.0000000000018</v>
          </cell>
          <cell r="D16">
            <v>12527.777777777779</v>
          </cell>
          <cell r="E16">
            <v>2777.7777777777778</v>
          </cell>
        </row>
        <row r="17">
          <cell r="C17">
            <v>9722.2222222222244</v>
          </cell>
          <cell r="D17">
            <v>12500.000000000002</v>
          </cell>
          <cell r="E17">
            <v>2777.7777777777778</v>
          </cell>
        </row>
        <row r="18">
          <cell r="C18">
            <v>9694.4444444444471</v>
          </cell>
          <cell r="D18">
            <v>12472.222222222224</v>
          </cell>
          <cell r="E18">
            <v>2777.7777777777778</v>
          </cell>
        </row>
        <row r="19">
          <cell r="C19">
            <v>9666.6666666666697</v>
          </cell>
          <cell r="D19">
            <v>12444.444444444447</v>
          </cell>
          <cell r="E19">
            <v>2777.7777777777778</v>
          </cell>
        </row>
        <row r="20">
          <cell r="C20">
            <v>9638.8888888888923</v>
          </cell>
          <cell r="D20">
            <v>12416.66666666667</v>
          </cell>
          <cell r="E20">
            <v>2777.7777777777778</v>
          </cell>
        </row>
        <row r="21">
          <cell r="C21">
            <v>9611.111111111115</v>
          </cell>
          <cell r="D21">
            <v>12388.888888888892</v>
          </cell>
          <cell r="E21">
            <v>2777.7777777777778</v>
          </cell>
        </row>
        <row r="22">
          <cell r="C22">
            <v>9583.3333333333376</v>
          </cell>
          <cell r="D22">
            <v>12361.111111111115</v>
          </cell>
          <cell r="E22">
            <v>2777.7777777777778</v>
          </cell>
        </row>
        <row r="23">
          <cell r="C23">
            <v>9555.5555555555602</v>
          </cell>
          <cell r="D23">
            <v>12333.333333333338</v>
          </cell>
          <cell r="E23">
            <v>2777.7777777777778</v>
          </cell>
        </row>
        <row r="24">
          <cell r="C24">
            <v>9527.7777777777828</v>
          </cell>
          <cell r="D24">
            <v>12305.55555555556</v>
          </cell>
          <cell r="E24">
            <v>2777.7777777777778</v>
          </cell>
        </row>
        <row r="25">
          <cell r="C25">
            <v>9500.0000000000055</v>
          </cell>
          <cell r="D25">
            <v>12277.777777777783</v>
          </cell>
          <cell r="E25">
            <v>2777.7777777777778</v>
          </cell>
        </row>
        <row r="26">
          <cell r="C26">
            <v>9472.2222222222263</v>
          </cell>
          <cell r="D26">
            <v>12250.000000000004</v>
          </cell>
          <cell r="E26">
            <v>2777.7777777777778</v>
          </cell>
        </row>
        <row r="27">
          <cell r="C27">
            <v>9444.4444444444489</v>
          </cell>
          <cell r="D27">
            <v>12222.222222222226</v>
          </cell>
          <cell r="E27">
            <v>2777.7777777777778</v>
          </cell>
        </row>
        <row r="28">
          <cell r="C28">
            <v>9416.6666666666715</v>
          </cell>
          <cell r="D28">
            <v>12194.444444444449</v>
          </cell>
          <cell r="E28">
            <v>2777.7777777777778</v>
          </cell>
        </row>
        <row r="29">
          <cell r="C29">
            <v>9388.8888888888941</v>
          </cell>
          <cell r="D29">
            <v>12166.666666666672</v>
          </cell>
          <cell r="E29">
            <v>2777.7777777777778</v>
          </cell>
        </row>
        <row r="30">
          <cell r="C30">
            <v>9361.1111111111168</v>
          </cell>
          <cell r="D30">
            <v>12138.888888888894</v>
          </cell>
          <cell r="E30">
            <v>2777.7777777777778</v>
          </cell>
        </row>
        <row r="31">
          <cell r="C31">
            <v>9333.3333333333394</v>
          </cell>
          <cell r="D31">
            <v>12111.111111111117</v>
          </cell>
          <cell r="E31">
            <v>2777.7777777777778</v>
          </cell>
        </row>
        <row r="32">
          <cell r="C32">
            <v>9305.555555555562</v>
          </cell>
          <cell r="D32">
            <v>12083.333333333339</v>
          </cell>
          <cell r="E32">
            <v>2777.7777777777778</v>
          </cell>
        </row>
        <row r="33">
          <cell r="C33">
            <v>9277.7777777777846</v>
          </cell>
          <cell r="D33">
            <v>12055.555555555562</v>
          </cell>
          <cell r="E33">
            <v>2777.7777777777778</v>
          </cell>
        </row>
        <row r="34">
          <cell r="C34">
            <v>9250.0000000000055</v>
          </cell>
          <cell r="D34">
            <v>12027.777777777783</v>
          </cell>
          <cell r="E34">
            <v>2777.7777777777778</v>
          </cell>
        </row>
        <row r="35">
          <cell r="C35">
            <v>9222.2222222222281</v>
          </cell>
          <cell r="D35">
            <v>12000.000000000005</v>
          </cell>
          <cell r="E35">
            <v>2777.7777777777778</v>
          </cell>
        </row>
        <row r="36">
          <cell r="C36">
            <v>9194.4444444444507</v>
          </cell>
          <cell r="D36">
            <v>11972.222222222228</v>
          </cell>
          <cell r="E36">
            <v>2777.7777777777778</v>
          </cell>
        </row>
        <row r="37">
          <cell r="C37">
            <v>9166.6666666666733</v>
          </cell>
          <cell r="D37">
            <v>11944.444444444451</v>
          </cell>
          <cell r="E37">
            <v>2777.7777777777778</v>
          </cell>
        </row>
        <row r="38">
          <cell r="C38">
            <v>9138.888888888896</v>
          </cell>
          <cell r="D38">
            <v>11916.666666666673</v>
          </cell>
          <cell r="E38">
            <v>2777.7777777777778</v>
          </cell>
        </row>
        <row r="39">
          <cell r="C39">
            <v>9111.1111111111186</v>
          </cell>
          <cell r="D39">
            <v>11888.888888888896</v>
          </cell>
          <cell r="E39">
            <v>2777.7777777777778</v>
          </cell>
        </row>
        <row r="40">
          <cell r="C40">
            <v>9083.3333333333412</v>
          </cell>
          <cell r="D40">
            <v>11861.111111111119</v>
          </cell>
          <cell r="E40">
            <v>2777.7777777777778</v>
          </cell>
        </row>
        <row r="41">
          <cell r="C41">
            <v>9055.5555555555638</v>
          </cell>
          <cell r="D41">
            <v>11833.333333333341</v>
          </cell>
          <cell r="E41">
            <v>2777.7777777777778</v>
          </cell>
        </row>
        <row r="42">
          <cell r="C42">
            <v>9027.7777777777865</v>
          </cell>
          <cell r="D42">
            <v>11805.555555555564</v>
          </cell>
          <cell r="E42">
            <v>2777.7777777777778</v>
          </cell>
        </row>
        <row r="43">
          <cell r="C43">
            <v>9000.0000000000091</v>
          </cell>
          <cell r="D43">
            <v>11777.777777777786</v>
          </cell>
          <cell r="E43">
            <v>2777.7777777777778</v>
          </cell>
        </row>
        <row r="44">
          <cell r="C44">
            <v>8972.2222222222317</v>
          </cell>
          <cell r="D44">
            <v>11750.000000000009</v>
          </cell>
          <cell r="E44">
            <v>2777.7777777777778</v>
          </cell>
        </row>
        <row r="45">
          <cell r="C45">
            <v>8944.4444444444543</v>
          </cell>
          <cell r="D45">
            <v>11722.222222222232</v>
          </cell>
          <cell r="E45">
            <v>2777.7777777777778</v>
          </cell>
        </row>
        <row r="46">
          <cell r="C46">
            <v>8916.666666666677</v>
          </cell>
          <cell r="D46">
            <v>11694.444444444454</v>
          </cell>
          <cell r="E46">
            <v>2777.7777777777778</v>
          </cell>
        </row>
        <row r="47">
          <cell r="C47">
            <v>8888.8888888888996</v>
          </cell>
          <cell r="D47">
            <v>11666.666666666677</v>
          </cell>
          <cell r="E47">
            <v>2777.7777777777778</v>
          </cell>
        </row>
        <row r="48">
          <cell r="C48">
            <v>8861.1111111111222</v>
          </cell>
          <cell r="D48">
            <v>11638.8888888889</v>
          </cell>
          <cell r="E48">
            <v>2777.7777777777778</v>
          </cell>
        </row>
        <row r="49">
          <cell r="C49">
            <v>8833.3333333333449</v>
          </cell>
          <cell r="D49">
            <v>11611.111111111122</v>
          </cell>
          <cell r="E49">
            <v>2777.7777777777778</v>
          </cell>
        </row>
        <row r="50">
          <cell r="C50">
            <v>8805.5555555555675</v>
          </cell>
          <cell r="D50">
            <v>11583.333333333345</v>
          </cell>
          <cell r="E50">
            <v>2777.7777777777778</v>
          </cell>
        </row>
        <row r="51">
          <cell r="C51">
            <v>8777.7777777777883</v>
          </cell>
          <cell r="D51">
            <v>11555.555555555566</v>
          </cell>
          <cell r="E51">
            <v>2777.7777777777778</v>
          </cell>
        </row>
        <row r="52">
          <cell r="C52">
            <v>8750.0000000000109</v>
          </cell>
          <cell r="D52">
            <v>11527.777777777788</v>
          </cell>
          <cell r="E52">
            <v>2777.7777777777778</v>
          </cell>
        </row>
        <row r="53">
          <cell r="C53">
            <v>8722.2222222222335</v>
          </cell>
          <cell r="D53">
            <v>11500.000000000011</v>
          </cell>
          <cell r="E53">
            <v>2777.7777777777778</v>
          </cell>
        </row>
        <row r="54">
          <cell r="C54">
            <v>8694.4444444444562</v>
          </cell>
          <cell r="D54">
            <v>11472.222222222234</v>
          </cell>
          <cell r="E54">
            <v>2777.7777777777778</v>
          </cell>
        </row>
        <row r="55">
          <cell r="C55">
            <v>8666.6666666666788</v>
          </cell>
          <cell r="D55">
            <v>11444.444444444456</v>
          </cell>
          <cell r="E55">
            <v>2777.7777777777778</v>
          </cell>
        </row>
        <row r="56">
          <cell r="C56">
            <v>8638.8888888889014</v>
          </cell>
          <cell r="D56">
            <v>11416.666666666679</v>
          </cell>
          <cell r="E56">
            <v>2777.7777777777778</v>
          </cell>
        </row>
        <row r="57">
          <cell r="C57">
            <v>8611.111111111124</v>
          </cell>
          <cell r="D57">
            <v>11388.888888888901</v>
          </cell>
          <cell r="E57">
            <v>2777.7777777777778</v>
          </cell>
        </row>
        <row r="58">
          <cell r="C58">
            <v>8583.3333333333467</v>
          </cell>
          <cell r="D58">
            <v>11361.111111111124</v>
          </cell>
          <cell r="E58">
            <v>2777.7777777777778</v>
          </cell>
        </row>
        <row r="59">
          <cell r="C59">
            <v>8555.5555555555675</v>
          </cell>
          <cell r="D59">
            <v>11333.333333333345</v>
          </cell>
          <cell r="E59">
            <v>2777.7777777777778</v>
          </cell>
        </row>
        <row r="60">
          <cell r="C60">
            <v>8527.7777777777901</v>
          </cell>
          <cell r="D60">
            <v>11305.555555555567</v>
          </cell>
          <cell r="E60">
            <v>2777.7777777777778</v>
          </cell>
        </row>
        <row r="61">
          <cell r="C61">
            <v>8500.0000000000127</v>
          </cell>
          <cell r="D61">
            <v>11277.77777777779</v>
          </cell>
          <cell r="E61">
            <v>2777.7777777777778</v>
          </cell>
        </row>
        <row r="62">
          <cell r="C62">
            <v>8472.2222222222354</v>
          </cell>
          <cell r="D62">
            <v>11250.000000000013</v>
          </cell>
          <cell r="E62">
            <v>2777.7777777777778</v>
          </cell>
        </row>
        <row r="63">
          <cell r="C63">
            <v>8444.444444444458</v>
          </cell>
          <cell r="D63">
            <v>11222.222222222235</v>
          </cell>
          <cell r="E63">
            <v>2777.7777777777778</v>
          </cell>
        </row>
        <row r="64">
          <cell r="C64">
            <v>8416.6666666666806</v>
          </cell>
          <cell r="D64">
            <v>11194.444444444458</v>
          </cell>
          <cell r="E64">
            <v>2777.7777777777778</v>
          </cell>
        </row>
        <row r="65">
          <cell r="C65">
            <v>8388.8888888889032</v>
          </cell>
          <cell r="D65">
            <v>11166.666666666681</v>
          </cell>
          <cell r="E65">
            <v>2777.7777777777778</v>
          </cell>
        </row>
        <row r="66">
          <cell r="C66">
            <v>8361.1111111111259</v>
          </cell>
          <cell r="D66">
            <v>11138.888888888903</v>
          </cell>
          <cell r="E66">
            <v>2777.7777777777778</v>
          </cell>
        </row>
        <row r="67">
          <cell r="C67">
            <v>8333.3333333333485</v>
          </cell>
          <cell r="D67">
            <v>11111.111111111126</v>
          </cell>
          <cell r="E67">
            <v>2777.7777777777778</v>
          </cell>
        </row>
        <row r="68">
          <cell r="C68">
            <v>8305.5555555555711</v>
          </cell>
          <cell r="D68">
            <v>11083.333333333348</v>
          </cell>
          <cell r="E68">
            <v>2777.7777777777778</v>
          </cell>
        </row>
        <row r="69">
          <cell r="C69">
            <v>8277.7777777777937</v>
          </cell>
          <cell r="D69">
            <v>11055.555555555571</v>
          </cell>
          <cell r="E69">
            <v>2777.7777777777778</v>
          </cell>
        </row>
        <row r="70">
          <cell r="C70">
            <v>8250.0000000000164</v>
          </cell>
          <cell r="D70">
            <v>11027.777777777794</v>
          </cell>
          <cell r="E70">
            <v>2777.7777777777778</v>
          </cell>
        </row>
        <row r="71">
          <cell r="C71">
            <v>8222.222222222239</v>
          </cell>
          <cell r="D71">
            <v>11000.000000000016</v>
          </cell>
          <cell r="E71">
            <v>2777.7777777777778</v>
          </cell>
        </row>
        <row r="72">
          <cell r="C72">
            <v>8194.4444444444616</v>
          </cell>
          <cell r="D72">
            <v>10972.222222222239</v>
          </cell>
          <cell r="E72">
            <v>2777.7777777777778</v>
          </cell>
        </row>
        <row r="73">
          <cell r="C73">
            <v>8166.6666666666833</v>
          </cell>
          <cell r="D73">
            <v>10944.444444444462</v>
          </cell>
          <cell r="E73">
            <v>2777.7777777777778</v>
          </cell>
        </row>
        <row r="74">
          <cell r="C74">
            <v>8138.888888888906</v>
          </cell>
          <cell r="D74">
            <v>10916.666666666684</v>
          </cell>
          <cell r="E74">
            <v>2777.7777777777778</v>
          </cell>
        </row>
        <row r="75">
          <cell r="C75">
            <v>8111.1111111111286</v>
          </cell>
          <cell r="D75">
            <v>10888.888888888907</v>
          </cell>
          <cell r="E75">
            <v>2777.7777777777778</v>
          </cell>
        </row>
        <row r="76">
          <cell r="C76">
            <v>8083.3333333333503</v>
          </cell>
          <cell r="D76">
            <v>10861.111111111128</v>
          </cell>
          <cell r="E76">
            <v>2777.7777777777778</v>
          </cell>
        </row>
        <row r="77">
          <cell r="C77">
            <v>8055.5555555555729</v>
          </cell>
          <cell r="D77">
            <v>10833.33333333335</v>
          </cell>
          <cell r="E77">
            <v>2777.7777777777778</v>
          </cell>
        </row>
        <row r="78">
          <cell r="C78">
            <v>8027.7777777777956</v>
          </cell>
          <cell r="D78">
            <v>10805.555555555573</v>
          </cell>
          <cell r="E78">
            <v>2777.7777777777778</v>
          </cell>
        </row>
        <row r="79">
          <cell r="C79">
            <v>8000.0000000000182</v>
          </cell>
          <cell r="D79">
            <v>10777.777777777796</v>
          </cell>
          <cell r="E79">
            <v>2777.7777777777778</v>
          </cell>
        </row>
        <row r="80">
          <cell r="C80">
            <v>7972.2222222222408</v>
          </cell>
          <cell r="D80">
            <v>10750.000000000018</v>
          </cell>
          <cell r="E80">
            <v>2777.7777777777778</v>
          </cell>
        </row>
        <row r="81">
          <cell r="C81">
            <v>7944.4444444444634</v>
          </cell>
          <cell r="D81">
            <v>10722.222222222241</v>
          </cell>
          <cell r="E81">
            <v>2777.7777777777778</v>
          </cell>
        </row>
        <row r="82">
          <cell r="C82">
            <v>7916.6666666666861</v>
          </cell>
          <cell r="D82">
            <v>10694.444444444463</v>
          </cell>
          <cell r="E82">
            <v>2777.7777777777778</v>
          </cell>
        </row>
        <row r="83">
          <cell r="C83">
            <v>7888.8888888889087</v>
          </cell>
          <cell r="D83">
            <v>10666.666666666686</v>
          </cell>
          <cell r="E83">
            <v>2777.7777777777778</v>
          </cell>
        </row>
        <row r="84">
          <cell r="C84">
            <v>7861.1111111111313</v>
          </cell>
          <cell r="D84">
            <v>10638.888888888909</v>
          </cell>
          <cell r="E84">
            <v>2777.7777777777778</v>
          </cell>
        </row>
        <row r="85">
          <cell r="C85">
            <v>7833.333333333353</v>
          </cell>
          <cell r="D85">
            <v>10611.111111111131</v>
          </cell>
          <cell r="E85">
            <v>2777.7777777777778</v>
          </cell>
        </row>
        <row r="86">
          <cell r="C86">
            <v>7805.5555555555757</v>
          </cell>
          <cell r="D86">
            <v>10583.333333333354</v>
          </cell>
          <cell r="E86">
            <v>2777.7777777777778</v>
          </cell>
        </row>
        <row r="87">
          <cell r="C87">
            <v>7777.7777777777983</v>
          </cell>
          <cell r="D87">
            <v>10555.555555555577</v>
          </cell>
          <cell r="E87">
            <v>2777.7777777777778</v>
          </cell>
        </row>
        <row r="88">
          <cell r="C88">
            <v>7750.0000000000209</v>
          </cell>
          <cell r="D88">
            <v>10527.777777777799</v>
          </cell>
          <cell r="E88">
            <v>2777.7777777777778</v>
          </cell>
        </row>
        <row r="89">
          <cell r="C89">
            <v>7722.2222222222435</v>
          </cell>
          <cell r="D89">
            <v>10500.000000000022</v>
          </cell>
          <cell r="E89">
            <v>2777.7777777777778</v>
          </cell>
        </row>
        <row r="90">
          <cell r="C90">
            <v>7694.4444444444662</v>
          </cell>
          <cell r="D90">
            <v>10472.222222222244</v>
          </cell>
          <cell r="E90">
            <v>2777.7777777777778</v>
          </cell>
        </row>
        <row r="91">
          <cell r="C91">
            <v>7666.6666666666888</v>
          </cell>
          <cell r="D91">
            <v>10444.444444444467</v>
          </cell>
          <cell r="E91">
            <v>2777.7777777777778</v>
          </cell>
        </row>
        <row r="92">
          <cell r="C92">
            <v>7638.8888888889114</v>
          </cell>
          <cell r="D92">
            <v>10416.66666666669</v>
          </cell>
          <cell r="E92">
            <v>2777.7777777777778</v>
          </cell>
        </row>
        <row r="93">
          <cell r="C93">
            <v>7611.1111111111322</v>
          </cell>
          <cell r="D93">
            <v>10388.888888888911</v>
          </cell>
          <cell r="E93">
            <v>2777.7777777777778</v>
          </cell>
        </row>
        <row r="94">
          <cell r="C94">
            <v>7583.3333333333549</v>
          </cell>
          <cell r="D94">
            <v>10361.111111111133</v>
          </cell>
          <cell r="E94">
            <v>2777.7777777777778</v>
          </cell>
        </row>
        <row r="95">
          <cell r="C95">
            <v>7555.5555555555775</v>
          </cell>
          <cell r="D95">
            <v>10333.333333333356</v>
          </cell>
          <cell r="E95">
            <v>2777.7777777777778</v>
          </cell>
        </row>
        <row r="96">
          <cell r="C96">
            <v>7527.7777777778001</v>
          </cell>
          <cell r="D96">
            <v>10305.555555555578</v>
          </cell>
          <cell r="E96">
            <v>2777.7777777777778</v>
          </cell>
        </row>
        <row r="97">
          <cell r="C97">
            <v>7500.0000000000227</v>
          </cell>
          <cell r="D97">
            <v>10277.777777777801</v>
          </cell>
          <cell r="E97">
            <v>2777.7777777777778</v>
          </cell>
        </row>
        <row r="98">
          <cell r="C98">
            <v>7472.2222222222454</v>
          </cell>
          <cell r="D98">
            <v>10250.000000000024</v>
          </cell>
          <cell r="E98">
            <v>2777.7777777777778</v>
          </cell>
        </row>
        <row r="99">
          <cell r="C99">
            <v>7444.444444444468</v>
          </cell>
          <cell r="D99">
            <v>10222.222222222246</v>
          </cell>
          <cell r="E99">
            <v>2777.7777777777778</v>
          </cell>
        </row>
        <row r="100">
          <cell r="C100">
            <v>7416.6666666666906</v>
          </cell>
          <cell r="D100">
            <v>10194.444444444469</v>
          </cell>
          <cell r="E100">
            <v>2777.7777777777778</v>
          </cell>
        </row>
        <row r="101">
          <cell r="C101">
            <v>7388.8888888889123</v>
          </cell>
          <cell r="D101">
            <v>10166.66666666669</v>
          </cell>
          <cell r="E101">
            <v>2777.7777777777778</v>
          </cell>
        </row>
        <row r="102">
          <cell r="C102">
            <v>7361.111111111135</v>
          </cell>
          <cell r="D102">
            <v>10138.888888888912</v>
          </cell>
          <cell r="E102">
            <v>2777.7777777777778</v>
          </cell>
        </row>
        <row r="103">
          <cell r="C103">
            <v>7333.3333333333576</v>
          </cell>
          <cell r="D103">
            <v>10111.111111111135</v>
          </cell>
          <cell r="E103">
            <v>2777.7777777777778</v>
          </cell>
        </row>
        <row r="104">
          <cell r="C104">
            <v>7305.5555555555802</v>
          </cell>
          <cell r="D104">
            <v>10083.333333333358</v>
          </cell>
          <cell r="E104">
            <v>2777.7777777777778</v>
          </cell>
        </row>
        <row r="105">
          <cell r="C105">
            <v>7277.7777777778028</v>
          </cell>
          <cell r="D105">
            <v>10055.55555555558</v>
          </cell>
          <cell r="E105">
            <v>2777.7777777777778</v>
          </cell>
        </row>
        <row r="106">
          <cell r="C106">
            <v>7250.0000000000255</v>
          </cell>
          <cell r="D106">
            <v>10027.777777777803</v>
          </cell>
          <cell r="E106">
            <v>2777.7777777777778</v>
          </cell>
        </row>
        <row r="107">
          <cell r="C107">
            <v>7222.2222222222481</v>
          </cell>
          <cell r="D107">
            <v>10000.000000000025</v>
          </cell>
          <cell r="E107">
            <v>2777.7777777777778</v>
          </cell>
        </row>
        <row r="108">
          <cell r="C108">
            <v>7194.4444444444707</v>
          </cell>
          <cell r="D108">
            <v>9972.2222222222481</v>
          </cell>
          <cell r="E108">
            <v>2777.7777777777778</v>
          </cell>
        </row>
        <row r="109">
          <cell r="C109">
            <v>7166.6666666666933</v>
          </cell>
          <cell r="D109">
            <v>9944.4444444444707</v>
          </cell>
          <cell r="E109">
            <v>2777.7777777777778</v>
          </cell>
        </row>
        <row r="110">
          <cell r="C110">
            <v>7138.8888888889151</v>
          </cell>
          <cell r="D110">
            <v>9916.6666666666933</v>
          </cell>
          <cell r="E110">
            <v>2777.7777777777778</v>
          </cell>
        </row>
        <row r="111">
          <cell r="C111">
            <v>7111.1111111111377</v>
          </cell>
          <cell r="D111">
            <v>9888.888888888916</v>
          </cell>
          <cell r="E111">
            <v>2777.7777777777778</v>
          </cell>
        </row>
        <row r="112">
          <cell r="C112">
            <v>7083.3333333333603</v>
          </cell>
          <cell r="D112">
            <v>9861.1111111111386</v>
          </cell>
          <cell r="E112">
            <v>2777.7777777777778</v>
          </cell>
        </row>
        <row r="113">
          <cell r="C113">
            <v>7055.5555555555829</v>
          </cell>
          <cell r="D113">
            <v>9833.3333333333612</v>
          </cell>
          <cell r="E113">
            <v>2777.7777777777778</v>
          </cell>
        </row>
        <row r="114">
          <cell r="C114">
            <v>7027.7777777778056</v>
          </cell>
          <cell r="D114">
            <v>9805.5555555555839</v>
          </cell>
          <cell r="E114">
            <v>2777.7777777777778</v>
          </cell>
        </row>
        <row r="115">
          <cell r="C115">
            <v>7000.0000000000282</v>
          </cell>
          <cell r="D115">
            <v>9777.7777777778065</v>
          </cell>
          <cell r="E115">
            <v>2777.7777777777778</v>
          </cell>
        </row>
        <row r="116">
          <cell r="C116">
            <v>6972.2222222222508</v>
          </cell>
          <cell r="D116">
            <v>9750.0000000000291</v>
          </cell>
          <cell r="E116">
            <v>2777.7777777777778</v>
          </cell>
        </row>
        <row r="117">
          <cell r="C117">
            <v>6944.4444444444734</v>
          </cell>
          <cell r="D117">
            <v>9722.2222222222517</v>
          </cell>
          <cell r="E117">
            <v>2777.7777777777778</v>
          </cell>
        </row>
        <row r="118">
          <cell r="C118">
            <v>6916.6666666666943</v>
          </cell>
          <cell r="D118">
            <v>9694.4444444444725</v>
          </cell>
          <cell r="E118">
            <v>2777.7777777777778</v>
          </cell>
        </row>
        <row r="119">
          <cell r="C119">
            <v>6888.8888888889169</v>
          </cell>
          <cell r="D119">
            <v>9666.6666666666952</v>
          </cell>
          <cell r="E119">
            <v>2777.7777777777778</v>
          </cell>
        </row>
        <row r="120">
          <cell r="C120">
            <v>6861.1111111111395</v>
          </cell>
          <cell r="D120">
            <v>9638.8888888889178</v>
          </cell>
          <cell r="E120">
            <v>2777.7777777777778</v>
          </cell>
        </row>
        <row r="121">
          <cell r="C121">
            <v>6833.3333333333621</v>
          </cell>
          <cell r="D121">
            <v>9611.1111111111404</v>
          </cell>
          <cell r="E121">
            <v>2777.7777777777778</v>
          </cell>
        </row>
        <row r="122">
          <cell r="C122">
            <v>6805.5555555555848</v>
          </cell>
          <cell r="D122">
            <v>9583.333333333363</v>
          </cell>
          <cell r="E122">
            <v>2777.7777777777778</v>
          </cell>
        </row>
        <row r="123">
          <cell r="C123">
            <v>6777.7777777778074</v>
          </cell>
          <cell r="D123">
            <v>9555.5555555555857</v>
          </cell>
          <cell r="E123">
            <v>2777.7777777777778</v>
          </cell>
        </row>
        <row r="124">
          <cell r="C124">
            <v>6750.00000000003</v>
          </cell>
          <cell r="D124">
            <v>9527.7777777778083</v>
          </cell>
          <cell r="E124">
            <v>2777.7777777777778</v>
          </cell>
        </row>
        <row r="125">
          <cell r="C125">
            <v>6722.2222222222526</v>
          </cell>
          <cell r="D125">
            <v>9500.0000000000309</v>
          </cell>
          <cell r="E125">
            <v>2777.7777777777778</v>
          </cell>
        </row>
        <row r="126">
          <cell r="C126">
            <v>6694.4444444444753</v>
          </cell>
          <cell r="D126">
            <v>9472.2222222222535</v>
          </cell>
          <cell r="E126">
            <v>2777.7777777777778</v>
          </cell>
        </row>
        <row r="127">
          <cell r="C127">
            <v>6666.666666666697</v>
          </cell>
          <cell r="D127">
            <v>9444.4444444444744</v>
          </cell>
          <cell r="E127">
            <v>2777.7777777777778</v>
          </cell>
        </row>
        <row r="128">
          <cell r="C128">
            <v>6638.8888888889196</v>
          </cell>
          <cell r="D128">
            <v>9416.666666666697</v>
          </cell>
          <cell r="E128">
            <v>2777.7777777777778</v>
          </cell>
        </row>
        <row r="129">
          <cell r="C129">
            <v>6611.1111111111422</v>
          </cell>
          <cell r="D129">
            <v>9388.8888888889196</v>
          </cell>
          <cell r="E129">
            <v>2777.7777777777778</v>
          </cell>
        </row>
        <row r="130">
          <cell r="C130">
            <v>6583.3333333333649</v>
          </cell>
          <cell r="D130">
            <v>9361.1111111111422</v>
          </cell>
          <cell r="E130">
            <v>2777.7777777777778</v>
          </cell>
        </row>
        <row r="131">
          <cell r="C131">
            <v>6555.5555555555875</v>
          </cell>
          <cell r="D131">
            <v>9333.3333333333649</v>
          </cell>
          <cell r="E131">
            <v>2777.7777777777778</v>
          </cell>
        </row>
        <row r="132">
          <cell r="C132">
            <v>6527.7777777778101</v>
          </cell>
          <cell r="D132">
            <v>9305.5555555555875</v>
          </cell>
          <cell r="E132">
            <v>2777.7777777777778</v>
          </cell>
        </row>
        <row r="133">
          <cell r="C133">
            <v>6500.0000000000327</v>
          </cell>
          <cell r="D133">
            <v>9277.7777777778101</v>
          </cell>
          <cell r="E133">
            <v>2777.7777777777778</v>
          </cell>
        </row>
        <row r="134">
          <cell r="C134">
            <v>6472.2222222222554</v>
          </cell>
          <cell r="D134">
            <v>9250.0000000000327</v>
          </cell>
          <cell r="E134">
            <v>2777.7777777777778</v>
          </cell>
        </row>
        <row r="135">
          <cell r="C135">
            <v>6444.4444444444771</v>
          </cell>
          <cell r="D135">
            <v>9222.2222222222554</v>
          </cell>
          <cell r="E135">
            <v>2777.7777777777778</v>
          </cell>
        </row>
        <row r="136">
          <cell r="C136">
            <v>6416.6666666666997</v>
          </cell>
          <cell r="D136">
            <v>9194.444444444478</v>
          </cell>
          <cell r="E136">
            <v>2777.7777777777778</v>
          </cell>
        </row>
        <row r="137">
          <cell r="C137">
            <v>6388.8888888889223</v>
          </cell>
          <cell r="D137">
            <v>9166.6666666667006</v>
          </cell>
          <cell r="E137">
            <v>2777.7777777777778</v>
          </cell>
        </row>
        <row r="138">
          <cell r="C138">
            <v>6361.111111111145</v>
          </cell>
          <cell r="D138">
            <v>9138.8888888889232</v>
          </cell>
          <cell r="E138">
            <v>2777.7777777777778</v>
          </cell>
        </row>
        <row r="139">
          <cell r="C139">
            <v>6333.3333333333676</v>
          </cell>
          <cell r="D139">
            <v>9111.1111111111459</v>
          </cell>
          <cell r="E139">
            <v>2777.7777777777778</v>
          </cell>
        </row>
        <row r="140">
          <cell r="C140">
            <v>6305.5555555555902</v>
          </cell>
          <cell r="D140">
            <v>9083.3333333333685</v>
          </cell>
          <cell r="E140">
            <v>2777.7777777777778</v>
          </cell>
        </row>
        <row r="141">
          <cell r="C141">
            <v>6277.7777777778128</v>
          </cell>
          <cell r="D141">
            <v>9055.5555555555911</v>
          </cell>
          <cell r="E141">
            <v>2777.7777777777778</v>
          </cell>
        </row>
        <row r="142">
          <cell r="C142">
            <v>6250.0000000000355</v>
          </cell>
          <cell r="D142">
            <v>9027.7777777778138</v>
          </cell>
          <cell r="E142">
            <v>2777.7777777777778</v>
          </cell>
        </row>
        <row r="143">
          <cell r="C143">
            <v>6222.2222222222563</v>
          </cell>
          <cell r="D143">
            <v>9000.0000000000346</v>
          </cell>
          <cell r="E143">
            <v>2777.7777777777778</v>
          </cell>
        </row>
        <row r="144">
          <cell r="C144">
            <v>6194.4444444444789</v>
          </cell>
          <cell r="D144">
            <v>8972.2222222222572</v>
          </cell>
          <cell r="E144">
            <v>2777.7777777777778</v>
          </cell>
        </row>
        <row r="145">
          <cell r="C145">
            <v>6166.6666666667015</v>
          </cell>
          <cell r="D145">
            <v>8944.4444444444798</v>
          </cell>
          <cell r="E145">
            <v>2777.7777777777778</v>
          </cell>
        </row>
        <row r="146">
          <cell r="C146">
            <v>6138.8888888889242</v>
          </cell>
          <cell r="D146">
            <v>8916.6666666667024</v>
          </cell>
          <cell r="E146">
            <v>2777.7777777777778</v>
          </cell>
        </row>
        <row r="147">
          <cell r="C147">
            <v>6111.1111111111468</v>
          </cell>
          <cell r="D147">
            <v>8888.8888888889251</v>
          </cell>
          <cell r="E147">
            <v>2777.7777777777778</v>
          </cell>
        </row>
        <row r="148">
          <cell r="C148">
            <v>6083.3333333333694</v>
          </cell>
          <cell r="D148">
            <v>8861.1111111111477</v>
          </cell>
          <cell r="E148">
            <v>2777.7777777777778</v>
          </cell>
        </row>
        <row r="149">
          <cell r="C149">
            <v>6055.555555555592</v>
          </cell>
          <cell r="D149">
            <v>8833.3333333333703</v>
          </cell>
          <cell r="E149">
            <v>2777.7777777777778</v>
          </cell>
        </row>
        <row r="150">
          <cell r="C150">
            <v>6027.7777777778147</v>
          </cell>
          <cell r="D150">
            <v>8805.5555555555929</v>
          </cell>
          <cell r="E150">
            <v>2777.7777777777778</v>
          </cell>
        </row>
        <row r="151">
          <cell r="C151">
            <v>6000.0000000000373</v>
          </cell>
          <cell r="D151">
            <v>8777.7777777778156</v>
          </cell>
          <cell r="E151">
            <v>2777.7777777777778</v>
          </cell>
        </row>
        <row r="152">
          <cell r="C152">
            <v>5972.222222222259</v>
          </cell>
          <cell r="D152">
            <v>8750.0000000000364</v>
          </cell>
          <cell r="E152">
            <v>2777.7777777777778</v>
          </cell>
        </row>
        <row r="153">
          <cell r="C153">
            <v>5944.4444444444816</v>
          </cell>
          <cell r="D153">
            <v>8722.222222222259</v>
          </cell>
          <cell r="E153">
            <v>2777.7777777777778</v>
          </cell>
        </row>
        <row r="154">
          <cell r="C154">
            <v>5916.6666666667043</v>
          </cell>
          <cell r="D154">
            <v>8694.4444444444816</v>
          </cell>
          <cell r="E154">
            <v>2777.7777777777778</v>
          </cell>
        </row>
        <row r="155">
          <cell r="C155">
            <v>5888.8888888889269</v>
          </cell>
          <cell r="D155">
            <v>8666.6666666667043</v>
          </cell>
          <cell r="E155">
            <v>2777.7777777777778</v>
          </cell>
        </row>
        <row r="156">
          <cell r="C156">
            <v>5861.1111111111495</v>
          </cell>
          <cell r="D156">
            <v>8638.8888888889269</v>
          </cell>
          <cell r="E156">
            <v>2777.7777777777778</v>
          </cell>
        </row>
        <row r="157">
          <cell r="C157">
            <v>5833.3333333333721</v>
          </cell>
          <cell r="D157">
            <v>8611.1111111111495</v>
          </cell>
          <cell r="E157">
            <v>2777.7777777777778</v>
          </cell>
        </row>
        <row r="158">
          <cell r="C158">
            <v>5805.5555555555948</v>
          </cell>
          <cell r="D158">
            <v>8583.3333333333721</v>
          </cell>
          <cell r="E158">
            <v>2777.7777777777778</v>
          </cell>
        </row>
        <row r="159">
          <cell r="C159">
            <v>5777.7777777778174</v>
          </cell>
          <cell r="D159">
            <v>8555.5555555555948</v>
          </cell>
          <cell r="E159">
            <v>2777.7777777777778</v>
          </cell>
        </row>
        <row r="160">
          <cell r="C160">
            <v>5750.0000000000391</v>
          </cell>
          <cell r="D160">
            <v>8527.7777777778174</v>
          </cell>
          <cell r="E160">
            <v>2777.7777777777778</v>
          </cell>
        </row>
        <row r="161">
          <cell r="C161">
            <v>5722.2222222222617</v>
          </cell>
          <cell r="D161">
            <v>8500.00000000004</v>
          </cell>
          <cell r="E161">
            <v>2777.7777777777778</v>
          </cell>
        </row>
        <row r="162">
          <cell r="C162">
            <v>5694.4444444444844</v>
          </cell>
          <cell r="D162">
            <v>8472.2222222222626</v>
          </cell>
          <cell r="E162">
            <v>2777.7777777777778</v>
          </cell>
        </row>
        <row r="163">
          <cell r="C163">
            <v>5666.666666666707</v>
          </cell>
          <cell r="D163">
            <v>8444.4444444444853</v>
          </cell>
          <cell r="E163">
            <v>2777.7777777777778</v>
          </cell>
        </row>
        <row r="164">
          <cell r="C164">
            <v>5638.8888888889296</v>
          </cell>
          <cell r="D164">
            <v>8416.6666666667079</v>
          </cell>
          <cell r="E164">
            <v>2777.7777777777778</v>
          </cell>
        </row>
        <row r="165">
          <cell r="C165">
            <v>5611.1111111111522</v>
          </cell>
          <cell r="D165">
            <v>8388.8888888889305</v>
          </cell>
          <cell r="E165">
            <v>2777.7777777777778</v>
          </cell>
        </row>
        <row r="166">
          <cell r="C166">
            <v>5583.3333333333749</v>
          </cell>
          <cell r="D166">
            <v>8361.1111111111531</v>
          </cell>
          <cell r="E166">
            <v>2777.7777777777778</v>
          </cell>
        </row>
        <row r="167">
          <cell r="C167">
            <v>5555.5555555555975</v>
          </cell>
          <cell r="D167">
            <v>8333.3333333333758</v>
          </cell>
          <cell r="E167">
            <v>2777.7777777777778</v>
          </cell>
        </row>
        <row r="168">
          <cell r="C168">
            <v>5527.7777777778201</v>
          </cell>
          <cell r="D168">
            <v>8305.5555555555984</v>
          </cell>
          <cell r="E168">
            <v>2777.7777777777778</v>
          </cell>
        </row>
        <row r="169">
          <cell r="C169">
            <v>5500.0000000000409</v>
          </cell>
          <cell r="D169">
            <v>8277.7777777778192</v>
          </cell>
          <cell r="E169">
            <v>2777.7777777777778</v>
          </cell>
        </row>
        <row r="170">
          <cell r="C170">
            <v>5472.2222222222636</v>
          </cell>
          <cell r="D170">
            <v>8250.0000000000418</v>
          </cell>
          <cell r="E170">
            <v>2777.7777777777778</v>
          </cell>
        </row>
        <row r="171">
          <cell r="C171">
            <v>5444.4444444444862</v>
          </cell>
          <cell r="D171">
            <v>8222.2222222222645</v>
          </cell>
          <cell r="E171">
            <v>2777.7777777777778</v>
          </cell>
        </row>
        <row r="172">
          <cell r="C172">
            <v>5416.6666666667088</v>
          </cell>
          <cell r="D172">
            <v>8194.4444444444871</v>
          </cell>
          <cell r="E172">
            <v>2777.7777777777778</v>
          </cell>
        </row>
        <row r="173">
          <cell r="C173">
            <v>5388.8888888889314</v>
          </cell>
          <cell r="D173">
            <v>8166.6666666667097</v>
          </cell>
          <cell r="E173">
            <v>2777.7777777777778</v>
          </cell>
        </row>
        <row r="174">
          <cell r="C174">
            <v>5361.1111111111541</v>
          </cell>
          <cell r="D174">
            <v>8138.8888888889323</v>
          </cell>
          <cell r="E174">
            <v>2777.7777777777778</v>
          </cell>
        </row>
        <row r="175">
          <cell r="C175">
            <v>5333.3333333333767</v>
          </cell>
          <cell r="D175">
            <v>8111.111111111155</v>
          </cell>
          <cell r="E175">
            <v>2777.7777777777778</v>
          </cell>
        </row>
        <row r="176">
          <cell r="C176">
            <v>5305.5555555555993</v>
          </cell>
          <cell r="D176">
            <v>8083.3333333333776</v>
          </cell>
          <cell r="E176">
            <v>2777.7777777777778</v>
          </cell>
        </row>
        <row r="177">
          <cell r="C177">
            <v>5277.7777777778219</v>
          </cell>
          <cell r="D177">
            <v>8055.5555555556002</v>
          </cell>
          <cell r="E177">
            <v>2777.7777777777778</v>
          </cell>
        </row>
        <row r="178">
          <cell r="C178">
            <v>5250.0000000000446</v>
          </cell>
          <cell r="D178">
            <v>8027.7777777778228</v>
          </cell>
          <cell r="E178">
            <v>2777.7777777777778</v>
          </cell>
        </row>
        <row r="179">
          <cell r="C179">
            <v>5222.2222222222663</v>
          </cell>
          <cell r="D179">
            <v>8000.0000000000437</v>
          </cell>
          <cell r="E179">
            <v>2777.7777777777778</v>
          </cell>
        </row>
        <row r="180">
          <cell r="C180">
            <v>5194.4444444444889</v>
          </cell>
          <cell r="D180">
            <v>7972.2222222222663</v>
          </cell>
          <cell r="E180">
            <v>2777.7777777777778</v>
          </cell>
        </row>
        <row r="181">
          <cell r="C181">
            <v>5166.6666666667115</v>
          </cell>
          <cell r="D181">
            <v>7944.4444444444889</v>
          </cell>
          <cell r="E181">
            <v>2777.7777777777778</v>
          </cell>
        </row>
        <row r="182">
          <cell r="C182">
            <v>5138.8888888889342</v>
          </cell>
          <cell r="D182">
            <v>7916.6666666667115</v>
          </cell>
          <cell r="E182">
            <v>2777.7777777777778</v>
          </cell>
        </row>
        <row r="183">
          <cell r="C183">
            <v>5111.1111111111559</v>
          </cell>
          <cell r="D183">
            <v>7888.8888888889342</v>
          </cell>
          <cell r="E183">
            <v>2777.7777777777778</v>
          </cell>
        </row>
        <row r="184">
          <cell r="C184">
            <v>5083.3333333333785</v>
          </cell>
          <cell r="D184">
            <v>7861.1111111111568</v>
          </cell>
          <cell r="E184">
            <v>2777.7777777777778</v>
          </cell>
        </row>
        <row r="185">
          <cell r="C185">
            <v>5055.5555555556011</v>
          </cell>
          <cell r="D185">
            <v>7833.3333333333794</v>
          </cell>
          <cell r="E185">
            <v>2777.7777777777778</v>
          </cell>
        </row>
        <row r="186">
          <cell r="C186">
            <v>5027.7777777778238</v>
          </cell>
          <cell r="D186">
            <v>7805.555555555602</v>
          </cell>
          <cell r="E186">
            <v>2777.7777777777778</v>
          </cell>
        </row>
        <row r="187">
          <cell r="C187">
            <v>5000.0000000000464</v>
          </cell>
          <cell r="D187">
            <v>7777.7777777778247</v>
          </cell>
          <cell r="E187">
            <v>2777.7777777777778</v>
          </cell>
        </row>
        <row r="188">
          <cell r="C188">
            <v>4972.222222222269</v>
          </cell>
          <cell r="D188">
            <v>7750.0000000000473</v>
          </cell>
          <cell r="E188">
            <v>2777.7777777777778</v>
          </cell>
        </row>
        <row r="189">
          <cell r="C189">
            <v>4944.4444444444916</v>
          </cell>
          <cell r="D189">
            <v>7722.2222222222699</v>
          </cell>
          <cell r="E189">
            <v>2777.7777777777778</v>
          </cell>
        </row>
        <row r="190">
          <cell r="C190">
            <v>4916.6666666667143</v>
          </cell>
          <cell r="D190">
            <v>7694.4444444444925</v>
          </cell>
          <cell r="E190">
            <v>2777.7777777777778</v>
          </cell>
        </row>
        <row r="191">
          <cell r="C191">
            <v>4888.8888888889369</v>
          </cell>
          <cell r="D191">
            <v>7666.6666666667152</v>
          </cell>
          <cell r="E191">
            <v>2777.7777777777778</v>
          </cell>
        </row>
        <row r="192">
          <cell r="C192">
            <v>4861.1111111111586</v>
          </cell>
          <cell r="D192">
            <v>7638.888888888936</v>
          </cell>
          <cell r="E192">
            <v>2777.7777777777778</v>
          </cell>
        </row>
        <row r="193">
          <cell r="C193">
            <v>4833.3333333333812</v>
          </cell>
          <cell r="D193">
            <v>7611.1111111111586</v>
          </cell>
          <cell r="E193">
            <v>2777.7777777777778</v>
          </cell>
        </row>
        <row r="194">
          <cell r="C194">
            <v>4805.5555555556039</v>
          </cell>
          <cell r="D194">
            <v>7583.3333333333812</v>
          </cell>
          <cell r="E194">
            <v>2777.7777777777778</v>
          </cell>
        </row>
        <row r="195">
          <cell r="C195">
            <v>4777.7777777778265</v>
          </cell>
          <cell r="D195">
            <v>7555.5555555556039</v>
          </cell>
          <cell r="E195">
            <v>2777.7777777777778</v>
          </cell>
        </row>
        <row r="196">
          <cell r="C196">
            <v>4750.0000000000482</v>
          </cell>
          <cell r="D196">
            <v>7527.7777777778265</v>
          </cell>
          <cell r="E196">
            <v>2777.7777777777778</v>
          </cell>
        </row>
        <row r="197">
          <cell r="C197">
            <v>4722.2222222222708</v>
          </cell>
          <cell r="D197">
            <v>7500.0000000000491</v>
          </cell>
          <cell r="E197">
            <v>2777.7777777777778</v>
          </cell>
        </row>
        <row r="198">
          <cell r="C198">
            <v>4694.4444444444935</v>
          </cell>
          <cell r="D198">
            <v>7472.2222222222717</v>
          </cell>
          <cell r="E198">
            <v>2777.7777777777778</v>
          </cell>
        </row>
        <row r="199">
          <cell r="C199">
            <v>4666.6666666667161</v>
          </cell>
          <cell r="D199">
            <v>7444.4444444444944</v>
          </cell>
          <cell r="E199">
            <v>2777.7777777777778</v>
          </cell>
        </row>
        <row r="200">
          <cell r="C200">
            <v>4638.8888888889387</v>
          </cell>
          <cell r="D200">
            <v>7416.666666666717</v>
          </cell>
          <cell r="E200">
            <v>2777.7777777777778</v>
          </cell>
        </row>
        <row r="201">
          <cell r="C201">
            <v>4611.1111111111613</v>
          </cell>
          <cell r="D201">
            <v>7388.8888888889396</v>
          </cell>
          <cell r="E201">
            <v>2777.7777777777778</v>
          </cell>
        </row>
        <row r="202">
          <cell r="C202">
            <v>4583.333333333384</v>
          </cell>
          <cell r="D202">
            <v>7361.1111111111622</v>
          </cell>
          <cell r="E202">
            <v>2777.7777777777778</v>
          </cell>
        </row>
        <row r="203">
          <cell r="C203">
            <v>4555.5555555556066</v>
          </cell>
          <cell r="D203">
            <v>7333.3333333333849</v>
          </cell>
          <cell r="E203">
            <v>2777.7777777777778</v>
          </cell>
        </row>
        <row r="204">
          <cell r="C204">
            <v>4527.7777777778283</v>
          </cell>
          <cell r="D204">
            <v>7305.5555555556057</v>
          </cell>
          <cell r="E204">
            <v>2777.7777777777778</v>
          </cell>
        </row>
        <row r="205">
          <cell r="C205">
            <v>4500.0000000000509</v>
          </cell>
          <cell r="D205">
            <v>7277.7777777778283</v>
          </cell>
          <cell r="E205">
            <v>2777.7777777777778</v>
          </cell>
        </row>
        <row r="206">
          <cell r="C206">
            <v>4472.2222222222736</v>
          </cell>
          <cell r="D206">
            <v>7250.0000000000509</v>
          </cell>
          <cell r="E206">
            <v>2777.7777777777778</v>
          </cell>
        </row>
        <row r="207">
          <cell r="C207">
            <v>4444.4444444444962</v>
          </cell>
          <cell r="D207">
            <v>7222.2222222222736</v>
          </cell>
          <cell r="E207">
            <v>2777.7777777777778</v>
          </cell>
        </row>
        <row r="208">
          <cell r="C208">
            <v>4416.6666666667179</v>
          </cell>
          <cell r="D208">
            <v>7194.4444444444962</v>
          </cell>
          <cell r="E208">
            <v>2777.7777777777778</v>
          </cell>
        </row>
        <row r="209">
          <cell r="C209">
            <v>4388.8888888889405</v>
          </cell>
          <cell r="D209">
            <v>7166.6666666667188</v>
          </cell>
          <cell r="E209">
            <v>2777.7777777777778</v>
          </cell>
        </row>
        <row r="210">
          <cell r="C210">
            <v>4361.1111111111632</v>
          </cell>
          <cell r="D210">
            <v>7138.8888888889414</v>
          </cell>
          <cell r="E210">
            <v>2777.7777777777778</v>
          </cell>
        </row>
        <row r="211">
          <cell r="C211">
            <v>4333.3333333333858</v>
          </cell>
          <cell r="D211">
            <v>7111.1111111111641</v>
          </cell>
          <cell r="E211">
            <v>2777.7777777777778</v>
          </cell>
        </row>
        <row r="212">
          <cell r="C212">
            <v>4305.5555555556084</v>
          </cell>
          <cell r="D212">
            <v>7083.3333333333867</v>
          </cell>
          <cell r="E212">
            <v>2777.7777777777778</v>
          </cell>
        </row>
        <row r="213">
          <cell r="C213">
            <v>4277.777777777831</v>
          </cell>
          <cell r="D213">
            <v>7055.5555555556093</v>
          </cell>
          <cell r="E213">
            <v>2777.7777777777778</v>
          </cell>
        </row>
        <row r="214">
          <cell r="C214">
            <v>4250.0000000000537</v>
          </cell>
          <cell r="D214">
            <v>7027.7777777778319</v>
          </cell>
          <cell r="E214">
            <v>2777.7777777777778</v>
          </cell>
        </row>
        <row r="215">
          <cell r="C215">
            <v>4222.2222222222763</v>
          </cell>
          <cell r="D215">
            <v>7000.0000000000546</v>
          </cell>
          <cell r="E215">
            <v>2777.7777777777778</v>
          </cell>
        </row>
        <row r="216">
          <cell r="C216">
            <v>4194.4444444444989</v>
          </cell>
          <cell r="D216">
            <v>6972.2222222222772</v>
          </cell>
          <cell r="E216">
            <v>2777.7777777777778</v>
          </cell>
        </row>
        <row r="217">
          <cell r="C217">
            <v>4166.6666666667206</v>
          </cell>
          <cell r="D217">
            <v>6944.444444444498</v>
          </cell>
          <cell r="E217">
            <v>2777.7777777777778</v>
          </cell>
        </row>
        <row r="218">
          <cell r="C218">
            <v>4138.8888888889433</v>
          </cell>
          <cell r="D218">
            <v>6916.6666666667206</v>
          </cell>
          <cell r="E218">
            <v>2777.7777777777778</v>
          </cell>
        </row>
        <row r="219">
          <cell r="C219">
            <v>4111.1111111111659</v>
          </cell>
          <cell r="D219">
            <v>6888.8888888889433</v>
          </cell>
          <cell r="E219">
            <v>2777.7777777777778</v>
          </cell>
        </row>
        <row r="220">
          <cell r="C220">
            <v>4083.3333333333885</v>
          </cell>
          <cell r="D220">
            <v>6861.1111111111659</v>
          </cell>
          <cell r="E220">
            <v>2777.7777777777778</v>
          </cell>
        </row>
        <row r="221">
          <cell r="C221">
            <v>4055.5555555556107</v>
          </cell>
          <cell r="D221">
            <v>6833.3333333333885</v>
          </cell>
          <cell r="E221">
            <v>2777.7777777777778</v>
          </cell>
        </row>
        <row r="222">
          <cell r="C222">
            <v>4027.7777777778333</v>
          </cell>
          <cell r="D222">
            <v>6805.5555555556111</v>
          </cell>
          <cell r="E222">
            <v>2777.7777777777778</v>
          </cell>
        </row>
        <row r="223">
          <cell r="C223">
            <v>4000.0000000000559</v>
          </cell>
          <cell r="D223">
            <v>6777.7777777778338</v>
          </cell>
          <cell r="E223">
            <v>2777.7777777777778</v>
          </cell>
        </row>
        <row r="224">
          <cell r="C224">
            <v>3972.2222222222786</v>
          </cell>
          <cell r="D224">
            <v>6750.0000000000564</v>
          </cell>
          <cell r="E224">
            <v>2777.7777777777778</v>
          </cell>
        </row>
        <row r="225">
          <cell r="C225">
            <v>3944.4444444445003</v>
          </cell>
          <cell r="D225">
            <v>6722.2222222222781</v>
          </cell>
          <cell r="E225">
            <v>2777.7777777777778</v>
          </cell>
        </row>
        <row r="226">
          <cell r="C226">
            <v>3916.6666666667229</v>
          </cell>
          <cell r="D226">
            <v>6694.4444444445007</v>
          </cell>
          <cell r="E226">
            <v>2777.7777777777778</v>
          </cell>
        </row>
        <row r="227">
          <cell r="C227">
            <v>3888.8888888889455</v>
          </cell>
          <cell r="D227">
            <v>6666.6666666667234</v>
          </cell>
          <cell r="E227">
            <v>2777.7777777777778</v>
          </cell>
        </row>
        <row r="228">
          <cell r="C228">
            <v>3861.1111111111682</v>
          </cell>
          <cell r="D228">
            <v>6638.888888888946</v>
          </cell>
          <cell r="E228">
            <v>2777.7777777777778</v>
          </cell>
        </row>
        <row r="229">
          <cell r="C229">
            <v>3833.3333333333903</v>
          </cell>
          <cell r="D229">
            <v>6611.1111111111677</v>
          </cell>
          <cell r="E229">
            <v>2777.7777777777778</v>
          </cell>
        </row>
        <row r="230">
          <cell r="C230">
            <v>3805.555555555613</v>
          </cell>
          <cell r="D230">
            <v>6583.3333333333903</v>
          </cell>
          <cell r="E230">
            <v>2777.7777777777778</v>
          </cell>
        </row>
        <row r="231">
          <cell r="C231">
            <v>3777.7777777778356</v>
          </cell>
          <cell r="D231">
            <v>6555.555555555613</v>
          </cell>
          <cell r="E231">
            <v>2777.7777777777778</v>
          </cell>
        </row>
        <row r="232">
          <cell r="C232">
            <v>3750.0000000000582</v>
          </cell>
          <cell r="D232">
            <v>6527.7777777778356</v>
          </cell>
          <cell r="E232">
            <v>2777.7777777777778</v>
          </cell>
        </row>
        <row r="233">
          <cell r="C233">
            <v>3722.2222222222808</v>
          </cell>
          <cell r="D233">
            <v>6500.0000000000582</v>
          </cell>
          <cell r="E233">
            <v>2777.7777777777778</v>
          </cell>
        </row>
        <row r="234">
          <cell r="C234">
            <v>3694.444444444503</v>
          </cell>
          <cell r="D234">
            <v>6472.2222222222808</v>
          </cell>
          <cell r="E234">
            <v>2777.7777777777778</v>
          </cell>
        </row>
        <row r="235">
          <cell r="C235">
            <v>3666.6666666667256</v>
          </cell>
          <cell r="D235">
            <v>6444.4444444445035</v>
          </cell>
          <cell r="E235">
            <v>2777.7777777777778</v>
          </cell>
        </row>
        <row r="236">
          <cell r="C236">
            <v>3638.8888888889483</v>
          </cell>
          <cell r="D236">
            <v>6416.6666666667261</v>
          </cell>
          <cell r="E236">
            <v>2777.7777777777778</v>
          </cell>
        </row>
        <row r="237">
          <cell r="C237">
            <v>3611.1111111111709</v>
          </cell>
          <cell r="D237">
            <v>6388.8888888889487</v>
          </cell>
          <cell r="E237">
            <v>2777.7777777777778</v>
          </cell>
        </row>
        <row r="238">
          <cell r="C238">
            <v>3583.3333333333926</v>
          </cell>
          <cell r="D238">
            <v>6361.1111111111704</v>
          </cell>
          <cell r="E238">
            <v>2777.7777777777778</v>
          </cell>
        </row>
        <row r="239">
          <cell r="C239">
            <v>3555.5555555556152</v>
          </cell>
          <cell r="D239">
            <v>6333.3333333333931</v>
          </cell>
          <cell r="E239">
            <v>2777.7777777777778</v>
          </cell>
        </row>
        <row r="240">
          <cell r="C240">
            <v>3527.7777777778379</v>
          </cell>
          <cell r="D240">
            <v>6305.5555555556157</v>
          </cell>
          <cell r="E240">
            <v>2777.7777777777778</v>
          </cell>
        </row>
        <row r="241">
          <cell r="C241">
            <v>3500.0000000000605</v>
          </cell>
          <cell r="D241">
            <v>6277.7777777778383</v>
          </cell>
          <cell r="E241">
            <v>2777.7777777777778</v>
          </cell>
        </row>
        <row r="242">
          <cell r="C242">
            <v>3472.2222222222827</v>
          </cell>
          <cell r="D242">
            <v>6250.00000000006</v>
          </cell>
          <cell r="E242">
            <v>2777.7777777777778</v>
          </cell>
        </row>
        <row r="243">
          <cell r="C243">
            <v>3444.4444444445053</v>
          </cell>
          <cell r="D243">
            <v>6222.2222222222827</v>
          </cell>
          <cell r="E243">
            <v>2777.7777777777778</v>
          </cell>
        </row>
        <row r="244">
          <cell r="C244">
            <v>3416.6666666667279</v>
          </cell>
          <cell r="D244">
            <v>6194.4444444445053</v>
          </cell>
          <cell r="E244">
            <v>2777.7777777777778</v>
          </cell>
        </row>
        <row r="245">
          <cell r="C245">
            <v>3388.8888888889505</v>
          </cell>
          <cell r="D245">
            <v>6166.6666666667279</v>
          </cell>
          <cell r="E245">
            <v>2777.7777777777778</v>
          </cell>
        </row>
        <row r="246">
          <cell r="C246">
            <v>3361.1111111111727</v>
          </cell>
          <cell r="D246">
            <v>6138.8888888889505</v>
          </cell>
          <cell r="E246">
            <v>2777.7777777777778</v>
          </cell>
        </row>
        <row r="247">
          <cell r="C247">
            <v>3333.3333333333953</v>
          </cell>
          <cell r="D247">
            <v>6111.1111111111732</v>
          </cell>
          <cell r="E247">
            <v>2777.7777777777778</v>
          </cell>
        </row>
        <row r="248">
          <cell r="C248">
            <v>3305.555555555618</v>
          </cell>
          <cell r="D248">
            <v>6083.3333333333958</v>
          </cell>
          <cell r="E248">
            <v>2777.7777777777778</v>
          </cell>
        </row>
        <row r="249">
          <cell r="C249">
            <v>3277.7777777778406</v>
          </cell>
          <cell r="D249">
            <v>6055.5555555556184</v>
          </cell>
          <cell r="E249">
            <v>2777.7777777777778</v>
          </cell>
        </row>
        <row r="250">
          <cell r="C250">
            <v>3250.0000000000623</v>
          </cell>
          <cell r="D250">
            <v>6027.7777777778401</v>
          </cell>
          <cell r="E250">
            <v>2777.7777777777778</v>
          </cell>
        </row>
        <row r="251">
          <cell r="C251">
            <v>3222.2222222222849</v>
          </cell>
          <cell r="D251">
            <v>6000.0000000000628</v>
          </cell>
          <cell r="E251">
            <v>2777.7777777777778</v>
          </cell>
        </row>
        <row r="252">
          <cell r="C252">
            <v>3194.4444444445076</v>
          </cell>
          <cell r="D252">
            <v>5972.2222222222854</v>
          </cell>
          <cell r="E252">
            <v>2777.7777777777778</v>
          </cell>
        </row>
        <row r="253">
          <cell r="C253">
            <v>3166.6666666667302</v>
          </cell>
          <cell r="D253">
            <v>5944.444444444508</v>
          </cell>
          <cell r="E253">
            <v>2777.7777777777778</v>
          </cell>
        </row>
        <row r="254">
          <cell r="C254">
            <v>3138.8888888889528</v>
          </cell>
          <cell r="D254">
            <v>5916.6666666667306</v>
          </cell>
          <cell r="E254">
            <v>2777.7777777777778</v>
          </cell>
        </row>
        <row r="255">
          <cell r="C255">
            <v>3111.111111111175</v>
          </cell>
          <cell r="D255">
            <v>5888.8888888889524</v>
          </cell>
          <cell r="E255">
            <v>2777.7777777777778</v>
          </cell>
        </row>
        <row r="256">
          <cell r="C256">
            <v>3083.3333333333976</v>
          </cell>
          <cell r="D256">
            <v>5861.111111111175</v>
          </cell>
          <cell r="E256">
            <v>2777.7777777777778</v>
          </cell>
        </row>
        <row r="257">
          <cell r="C257">
            <v>3055.5555555556202</v>
          </cell>
          <cell r="D257">
            <v>5833.3333333333976</v>
          </cell>
          <cell r="E257">
            <v>2777.7777777777778</v>
          </cell>
        </row>
        <row r="258">
          <cell r="C258">
            <v>3027.7777777778429</v>
          </cell>
          <cell r="D258">
            <v>5805.5555555556202</v>
          </cell>
          <cell r="E258">
            <v>2777.7777777777778</v>
          </cell>
        </row>
        <row r="259">
          <cell r="C259">
            <v>3000.000000000065</v>
          </cell>
          <cell r="D259">
            <v>5777.7777777778429</v>
          </cell>
          <cell r="E259">
            <v>2777.7777777777778</v>
          </cell>
        </row>
        <row r="260">
          <cell r="C260">
            <v>2972.2222222222877</v>
          </cell>
          <cell r="D260">
            <v>5750.0000000000655</v>
          </cell>
          <cell r="E260">
            <v>2777.7777777777778</v>
          </cell>
        </row>
        <row r="261">
          <cell r="C261">
            <v>2944.4444444445103</v>
          </cell>
          <cell r="D261">
            <v>5722.2222222222881</v>
          </cell>
          <cell r="E261">
            <v>2777.7777777777778</v>
          </cell>
        </row>
        <row r="262">
          <cell r="C262">
            <v>2916.6666666667329</v>
          </cell>
          <cell r="D262">
            <v>5694.4444444445107</v>
          </cell>
          <cell r="E262">
            <v>2777.7777777777778</v>
          </cell>
        </row>
        <row r="263">
          <cell r="C263">
            <v>2888.8888888889546</v>
          </cell>
          <cell r="D263">
            <v>5666.6666666667325</v>
          </cell>
          <cell r="E263">
            <v>2777.7777777777778</v>
          </cell>
        </row>
        <row r="264">
          <cell r="C264">
            <v>2861.1111111111773</v>
          </cell>
          <cell r="D264">
            <v>5638.8888888889551</v>
          </cell>
          <cell r="E264">
            <v>2777.7777777777778</v>
          </cell>
        </row>
        <row r="265">
          <cell r="C265">
            <v>2833.3333333333999</v>
          </cell>
          <cell r="D265">
            <v>5611.1111111111777</v>
          </cell>
          <cell r="E265">
            <v>2777.7777777777778</v>
          </cell>
        </row>
        <row r="266">
          <cell r="C266">
            <v>2805.5555555556225</v>
          </cell>
          <cell r="D266">
            <v>5583.3333333334003</v>
          </cell>
          <cell r="E266">
            <v>2777.7777777777778</v>
          </cell>
        </row>
        <row r="267">
          <cell r="C267">
            <v>2777.7777777778447</v>
          </cell>
          <cell r="D267">
            <v>5555.555555555622</v>
          </cell>
          <cell r="E267">
            <v>2777.7777777777778</v>
          </cell>
        </row>
        <row r="268">
          <cell r="C268">
            <v>2750.0000000000673</v>
          </cell>
          <cell r="D268">
            <v>5527.7777777778447</v>
          </cell>
          <cell r="E268">
            <v>2777.7777777777778</v>
          </cell>
        </row>
        <row r="269">
          <cell r="C269">
            <v>2722.2222222222899</v>
          </cell>
          <cell r="D269">
            <v>5500.0000000000673</v>
          </cell>
          <cell r="E269">
            <v>2777.7777777777778</v>
          </cell>
        </row>
        <row r="270">
          <cell r="C270">
            <v>2694.4444444445121</v>
          </cell>
          <cell r="D270">
            <v>5472.2222222222899</v>
          </cell>
          <cell r="E270">
            <v>2777.7777777777778</v>
          </cell>
        </row>
        <row r="271">
          <cell r="C271">
            <v>2666.6666666667347</v>
          </cell>
          <cell r="D271">
            <v>5444.4444444445126</v>
          </cell>
          <cell r="E271">
            <v>2777.7777777777778</v>
          </cell>
        </row>
        <row r="272">
          <cell r="C272">
            <v>2638.8888888889574</v>
          </cell>
          <cell r="D272">
            <v>5416.6666666667352</v>
          </cell>
          <cell r="E272">
            <v>2777.7777777777778</v>
          </cell>
        </row>
        <row r="273">
          <cell r="C273">
            <v>2611.1111111111795</v>
          </cell>
          <cell r="D273">
            <v>5388.8888888889578</v>
          </cell>
          <cell r="E273">
            <v>2777.7777777777778</v>
          </cell>
        </row>
        <row r="274">
          <cell r="C274">
            <v>2583.3333333334017</v>
          </cell>
          <cell r="D274">
            <v>5361.1111111111795</v>
          </cell>
          <cell r="E274">
            <v>2777.7777777777778</v>
          </cell>
        </row>
        <row r="275">
          <cell r="C275">
            <v>2555.5555555556239</v>
          </cell>
          <cell r="D275">
            <v>5333.3333333334012</v>
          </cell>
          <cell r="E275">
            <v>2777.7777777777778</v>
          </cell>
        </row>
        <row r="276">
          <cell r="C276">
            <v>2527.777777777846</v>
          </cell>
          <cell r="D276">
            <v>5305.5555555556239</v>
          </cell>
          <cell r="E276">
            <v>2777.7777777777778</v>
          </cell>
        </row>
        <row r="277">
          <cell r="C277">
            <v>2500.0000000000682</v>
          </cell>
          <cell r="D277">
            <v>5277.7777777778465</v>
          </cell>
          <cell r="E277">
            <v>2777.7777777777778</v>
          </cell>
        </row>
        <row r="278">
          <cell r="C278">
            <v>2472.2222222222904</v>
          </cell>
          <cell r="D278">
            <v>5250.0000000000682</v>
          </cell>
          <cell r="E278">
            <v>2777.7777777777778</v>
          </cell>
        </row>
        <row r="279">
          <cell r="C279">
            <v>2444.4444444445126</v>
          </cell>
          <cell r="D279">
            <v>5222.2222222222899</v>
          </cell>
          <cell r="E279">
            <v>2777.7777777777778</v>
          </cell>
        </row>
        <row r="280">
          <cell r="C280">
            <v>2416.6666666667347</v>
          </cell>
          <cell r="D280">
            <v>5194.4444444445126</v>
          </cell>
          <cell r="E280">
            <v>2777.7777777777778</v>
          </cell>
        </row>
        <row r="281">
          <cell r="C281">
            <v>2388.8888888889574</v>
          </cell>
          <cell r="D281">
            <v>5166.6666666667352</v>
          </cell>
          <cell r="E281">
            <v>2777.7777777777778</v>
          </cell>
        </row>
        <row r="282">
          <cell r="C282">
            <v>2361.1111111111791</v>
          </cell>
          <cell r="D282">
            <v>5138.8888888889569</v>
          </cell>
          <cell r="E282">
            <v>2777.7777777777778</v>
          </cell>
        </row>
        <row r="283">
          <cell r="C283">
            <v>2333.3333333334017</v>
          </cell>
          <cell r="D283">
            <v>5111.1111111111795</v>
          </cell>
          <cell r="E283">
            <v>2777.7777777777778</v>
          </cell>
        </row>
        <row r="284">
          <cell r="C284">
            <v>2305.5555555556234</v>
          </cell>
          <cell r="D284">
            <v>5083.3333333334012</v>
          </cell>
          <cell r="E284">
            <v>2777.7777777777778</v>
          </cell>
        </row>
        <row r="285">
          <cell r="C285">
            <v>2277.777777777846</v>
          </cell>
          <cell r="D285">
            <v>5055.5555555556239</v>
          </cell>
          <cell r="E285">
            <v>2777.7777777777778</v>
          </cell>
        </row>
        <row r="286">
          <cell r="C286">
            <v>2250.0000000000678</v>
          </cell>
          <cell r="D286">
            <v>5027.7777777778456</v>
          </cell>
          <cell r="E286">
            <v>2777.7777777777778</v>
          </cell>
        </row>
        <row r="287">
          <cell r="C287">
            <v>2222.2222222222904</v>
          </cell>
          <cell r="D287">
            <v>5000.0000000000682</v>
          </cell>
          <cell r="E287">
            <v>2777.7777777777778</v>
          </cell>
        </row>
        <row r="288">
          <cell r="C288">
            <v>2194.4444444445121</v>
          </cell>
          <cell r="D288">
            <v>4972.2222222222899</v>
          </cell>
          <cell r="E288">
            <v>2777.7777777777778</v>
          </cell>
        </row>
        <row r="289">
          <cell r="C289">
            <v>2166.6666666667347</v>
          </cell>
          <cell r="D289">
            <v>4944.4444444445126</v>
          </cell>
          <cell r="E289">
            <v>2777.7777777777778</v>
          </cell>
        </row>
        <row r="290">
          <cell r="C290">
            <v>2138.8888888889569</v>
          </cell>
          <cell r="D290">
            <v>4916.6666666667352</v>
          </cell>
          <cell r="E290">
            <v>2777.7777777777778</v>
          </cell>
        </row>
        <row r="291">
          <cell r="C291">
            <v>2111.1111111111791</v>
          </cell>
          <cell r="D291">
            <v>4888.8888888889569</v>
          </cell>
          <cell r="E291">
            <v>2777.7777777777778</v>
          </cell>
        </row>
        <row r="292">
          <cell r="C292">
            <v>2083.3333333334012</v>
          </cell>
          <cell r="D292">
            <v>4861.1111111111786</v>
          </cell>
          <cell r="E292">
            <v>2777.7777777777778</v>
          </cell>
        </row>
        <row r="293">
          <cell r="C293">
            <v>2055.5555555556234</v>
          </cell>
          <cell r="D293">
            <v>4833.3333333334012</v>
          </cell>
          <cell r="E293">
            <v>2777.7777777777778</v>
          </cell>
        </row>
        <row r="294">
          <cell r="C294">
            <v>2027.7777777778456</v>
          </cell>
          <cell r="D294">
            <v>4805.5555555556239</v>
          </cell>
          <cell r="E294">
            <v>2777.7777777777778</v>
          </cell>
        </row>
        <row r="295">
          <cell r="C295">
            <v>2000.0000000000675</v>
          </cell>
          <cell r="D295">
            <v>4777.7777777778456</v>
          </cell>
          <cell r="E295">
            <v>2777.7777777777778</v>
          </cell>
        </row>
        <row r="296">
          <cell r="C296">
            <v>1972.2222222222899</v>
          </cell>
          <cell r="D296">
            <v>4750.0000000000673</v>
          </cell>
          <cell r="E296">
            <v>2777.7777777777778</v>
          </cell>
        </row>
        <row r="297">
          <cell r="C297">
            <v>1944.4444444445123</v>
          </cell>
          <cell r="D297">
            <v>4722.2222222222899</v>
          </cell>
          <cell r="E297">
            <v>2777.7777777777778</v>
          </cell>
        </row>
        <row r="298">
          <cell r="C298">
            <v>1916.6666666667343</v>
          </cell>
          <cell r="D298">
            <v>4694.4444444445126</v>
          </cell>
          <cell r="E298">
            <v>2777.7777777777778</v>
          </cell>
        </row>
        <row r="299">
          <cell r="C299">
            <v>1888.8888888889567</v>
          </cell>
          <cell r="D299">
            <v>4666.6666666667343</v>
          </cell>
          <cell r="E299">
            <v>2777.7777777777778</v>
          </cell>
        </row>
        <row r="300">
          <cell r="C300">
            <v>1861.1111111111786</v>
          </cell>
          <cell r="D300">
            <v>4638.888888888956</v>
          </cell>
          <cell r="E300">
            <v>2777.7777777777778</v>
          </cell>
        </row>
        <row r="301">
          <cell r="C301">
            <v>1833.333333333401</v>
          </cell>
          <cell r="D301">
            <v>4611.1111111111786</v>
          </cell>
          <cell r="E301">
            <v>2777.7777777777778</v>
          </cell>
        </row>
        <row r="302">
          <cell r="C302">
            <v>1805.555555555623</v>
          </cell>
          <cell r="D302">
            <v>4583.3333333334012</v>
          </cell>
          <cell r="E302">
            <v>2777.7777777777778</v>
          </cell>
        </row>
        <row r="303">
          <cell r="C303">
            <v>1777.7777777778454</v>
          </cell>
          <cell r="D303">
            <v>4555.555555555623</v>
          </cell>
          <cell r="E303">
            <v>2777.7777777777778</v>
          </cell>
        </row>
        <row r="304">
          <cell r="C304">
            <v>1750.0000000000675</v>
          </cell>
          <cell r="D304">
            <v>4527.7777777778456</v>
          </cell>
          <cell r="E304">
            <v>2777.7777777777778</v>
          </cell>
        </row>
        <row r="305">
          <cell r="C305">
            <v>1722.2222222222897</v>
          </cell>
          <cell r="D305">
            <v>4500.0000000000673</v>
          </cell>
          <cell r="E305">
            <v>2777.7777777777778</v>
          </cell>
        </row>
        <row r="306">
          <cell r="C306">
            <v>1694.4444444445119</v>
          </cell>
          <cell r="D306">
            <v>4472.2222222222899</v>
          </cell>
          <cell r="E306">
            <v>2777.7777777777778</v>
          </cell>
        </row>
        <row r="307">
          <cell r="C307">
            <v>1666.666666666734</v>
          </cell>
          <cell r="D307">
            <v>4444.4444444445116</v>
          </cell>
          <cell r="E307">
            <v>2777.7777777777778</v>
          </cell>
        </row>
        <row r="308">
          <cell r="C308">
            <v>1638.8888888889562</v>
          </cell>
          <cell r="D308">
            <v>4416.6666666667343</v>
          </cell>
          <cell r="E308">
            <v>2777.7777777777778</v>
          </cell>
        </row>
        <row r="309">
          <cell r="C309">
            <v>1611.1111111111784</v>
          </cell>
          <cell r="D309">
            <v>4388.888888888956</v>
          </cell>
          <cell r="E309">
            <v>2777.7777777777778</v>
          </cell>
        </row>
        <row r="310">
          <cell r="C310">
            <v>1583.3333333334006</v>
          </cell>
          <cell r="D310">
            <v>4361.1111111111786</v>
          </cell>
          <cell r="E310">
            <v>2777.7777777777778</v>
          </cell>
        </row>
        <row r="311">
          <cell r="C311">
            <v>1555.5555555556227</v>
          </cell>
          <cell r="D311">
            <v>4333.3333333334003</v>
          </cell>
          <cell r="E311">
            <v>2777.7777777777778</v>
          </cell>
        </row>
        <row r="312">
          <cell r="C312">
            <v>1527.7777777778449</v>
          </cell>
          <cell r="D312">
            <v>4305.555555555623</v>
          </cell>
          <cell r="E312">
            <v>2777.7777777777778</v>
          </cell>
        </row>
        <row r="313">
          <cell r="C313">
            <v>1500.0000000000673</v>
          </cell>
          <cell r="D313">
            <v>4277.7777777778447</v>
          </cell>
          <cell r="E313">
            <v>2777.7777777777778</v>
          </cell>
        </row>
        <row r="314">
          <cell r="C314">
            <v>1472.2222222222892</v>
          </cell>
          <cell r="D314">
            <v>4250.0000000000673</v>
          </cell>
          <cell r="E314">
            <v>2777.7777777777778</v>
          </cell>
        </row>
        <row r="315">
          <cell r="C315">
            <v>1444.4444444445116</v>
          </cell>
          <cell r="D315">
            <v>4222.2222222222899</v>
          </cell>
          <cell r="E315">
            <v>2777.7777777777778</v>
          </cell>
        </row>
        <row r="316">
          <cell r="C316">
            <v>1416.6666666667336</v>
          </cell>
          <cell r="D316">
            <v>4194.4444444445116</v>
          </cell>
          <cell r="E316">
            <v>2777.7777777777778</v>
          </cell>
        </row>
        <row r="317">
          <cell r="C317">
            <v>1388.888888888956</v>
          </cell>
          <cell r="D317">
            <v>4166.6666666667334</v>
          </cell>
          <cell r="E317">
            <v>2777.7777777777778</v>
          </cell>
        </row>
        <row r="318">
          <cell r="C318">
            <v>1361.1111111111782</v>
          </cell>
          <cell r="D318">
            <v>4138.888888888956</v>
          </cell>
          <cell r="E318">
            <v>2777.7777777777778</v>
          </cell>
        </row>
        <row r="319">
          <cell r="C319">
            <v>1333.3333333334003</v>
          </cell>
          <cell r="D319">
            <v>4111.1111111111786</v>
          </cell>
          <cell r="E319">
            <v>2777.7777777777778</v>
          </cell>
        </row>
        <row r="320">
          <cell r="C320">
            <v>1305.5555555556225</v>
          </cell>
          <cell r="D320">
            <v>4083.3333333334003</v>
          </cell>
          <cell r="E320">
            <v>2777.7777777777778</v>
          </cell>
        </row>
        <row r="321">
          <cell r="C321">
            <v>1277.7777777778447</v>
          </cell>
          <cell r="D321">
            <v>4055.5555555556225</v>
          </cell>
          <cell r="E321">
            <v>2777.7777777777778</v>
          </cell>
        </row>
        <row r="322">
          <cell r="C322">
            <v>1250.0000000000668</v>
          </cell>
          <cell r="D322">
            <v>4027.7777777778447</v>
          </cell>
          <cell r="E322">
            <v>2777.7777777777778</v>
          </cell>
        </row>
        <row r="323">
          <cell r="C323">
            <v>1222.222222222289</v>
          </cell>
          <cell r="D323">
            <v>4000.0000000000668</v>
          </cell>
          <cell r="E323">
            <v>2777.7777777777778</v>
          </cell>
        </row>
        <row r="324">
          <cell r="C324">
            <v>1194.4444444445114</v>
          </cell>
          <cell r="D324">
            <v>3972.222222222289</v>
          </cell>
          <cell r="E324">
            <v>2777.7777777777778</v>
          </cell>
        </row>
        <row r="325">
          <cell r="C325">
            <v>1166.6666666667336</v>
          </cell>
          <cell r="D325">
            <v>3944.4444444445116</v>
          </cell>
          <cell r="E325">
            <v>2777.7777777777778</v>
          </cell>
        </row>
        <row r="326">
          <cell r="C326">
            <v>1138.8888888889558</v>
          </cell>
          <cell r="D326">
            <v>3916.6666666667334</v>
          </cell>
          <cell r="E326">
            <v>2777.7777777777778</v>
          </cell>
        </row>
        <row r="327">
          <cell r="C327">
            <v>1111.1111111111779</v>
          </cell>
          <cell r="D327">
            <v>3888.888888888956</v>
          </cell>
          <cell r="E327">
            <v>2777.7777777777778</v>
          </cell>
        </row>
        <row r="328">
          <cell r="C328">
            <v>1083.3333333334001</v>
          </cell>
          <cell r="D328">
            <v>3861.1111111111777</v>
          </cell>
          <cell r="E328">
            <v>2777.7777777777778</v>
          </cell>
        </row>
        <row r="329">
          <cell r="C329">
            <v>1055.5555555556223</v>
          </cell>
          <cell r="D329">
            <v>3833.3333333334003</v>
          </cell>
          <cell r="E329">
            <v>2777.7777777777778</v>
          </cell>
        </row>
        <row r="330">
          <cell r="C330">
            <v>1027.7777777778444</v>
          </cell>
          <cell r="D330">
            <v>3805.555555555622</v>
          </cell>
          <cell r="E330">
            <v>2777.7777777777778</v>
          </cell>
        </row>
        <row r="331">
          <cell r="C331">
            <v>1000.0000000000665</v>
          </cell>
          <cell r="D331">
            <v>3777.7777777778442</v>
          </cell>
          <cell r="E331">
            <v>2777.7777777777778</v>
          </cell>
        </row>
        <row r="332">
          <cell r="C332">
            <v>972.22222222228891</v>
          </cell>
          <cell r="D332">
            <v>3750.0000000000668</v>
          </cell>
          <cell r="E332">
            <v>2777.7777777777778</v>
          </cell>
        </row>
        <row r="333">
          <cell r="C333">
            <v>944.44444444451108</v>
          </cell>
          <cell r="D333">
            <v>3722.222222222289</v>
          </cell>
          <cell r="E333">
            <v>2777.7777777777778</v>
          </cell>
        </row>
        <row r="334">
          <cell r="C334">
            <v>916.66666666673325</v>
          </cell>
          <cell r="D334">
            <v>3694.4444444445112</v>
          </cell>
          <cell r="E334">
            <v>2777.7777777777778</v>
          </cell>
        </row>
        <row r="335">
          <cell r="C335">
            <v>888.88888888895542</v>
          </cell>
          <cell r="D335">
            <v>3666.6666666667334</v>
          </cell>
          <cell r="E335">
            <v>2777.7777777777778</v>
          </cell>
        </row>
        <row r="336">
          <cell r="C336">
            <v>861.11111111117759</v>
          </cell>
          <cell r="D336">
            <v>3638.8888888889555</v>
          </cell>
          <cell r="E336">
            <v>2777.7777777777778</v>
          </cell>
        </row>
        <row r="337">
          <cell r="C337">
            <v>833.33333333339976</v>
          </cell>
          <cell r="D337">
            <v>3611.1111111111777</v>
          </cell>
          <cell r="E337">
            <v>2777.7777777777778</v>
          </cell>
        </row>
        <row r="338">
          <cell r="C338">
            <v>805.55555555562194</v>
          </cell>
          <cell r="D338">
            <v>3583.3333333333999</v>
          </cell>
          <cell r="E338">
            <v>2777.7777777777778</v>
          </cell>
        </row>
        <row r="339">
          <cell r="C339">
            <v>777.77777777784411</v>
          </cell>
          <cell r="D339">
            <v>3555.555555555622</v>
          </cell>
          <cell r="E339">
            <v>2777.7777777777778</v>
          </cell>
        </row>
        <row r="340">
          <cell r="C340">
            <v>750.00000000006639</v>
          </cell>
          <cell r="D340">
            <v>3527.7777777778442</v>
          </cell>
          <cell r="E340">
            <v>2777.7777777777778</v>
          </cell>
        </row>
        <row r="341">
          <cell r="C341">
            <v>722.22222222228856</v>
          </cell>
          <cell r="D341">
            <v>3500.0000000000664</v>
          </cell>
          <cell r="E341">
            <v>2777.7777777777778</v>
          </cell>
        </row>
        <row r="342">
          <cell r="C342">
            <v>694.44444444451074</v>
          </cell>
          <cell r="D342">
            <v>3472.2222222222886</v>
          </cell>
          <cell r="E342">
            <v>2777.7777777777778</v>
          </cell>
        </row>
        <row r="343">
          <cell r="C343">
            <v>666.66666666673291</v>
          </cell>
          <cell r="D343">
            <v>3444.4444444445107</v>
          </cell>
          <cell r="E343">
            <v>2777.7777777777778</v>
          </cell>
        </row>
        <row r="344">
          <cell r="C344">
            <v>638.88888888895508</v>
          </cell>
          <cell r="D344">
            <v>3416.6666666667329</v>
          </cell>
          <cell r="E344">
            <v>2777.7777777777778</v>
          </cell>
        </row>
        <row r="345">
          <cell r="C345">
            <v>611.11111111117725</v>
          </cell>
          <cell r="D345">
            <v>3388.8888888889551</v>
          </cell>
          <cell r="E345">
            <v>2777.7777777777778</v>
          </cell>
        </row>
        <row r="346">
          <cell r="C346">
            <v>583.33333333339954</v>
          </cell>
          <cell r="D346">
            <v>3361.1111111111773</v>
          </cell>
          <cell r="E346">
            <v>2777.7777777777778</v>
          </cell>
        </row>
        <row r="347">
          <cell r="C347">
            <v>555.55555555562171</v>
          </cell>
          <cell r="D347">
            <v>3333.3333333333994</v>
          </cell>
          <cell r="E347">
            <v>2777.7777777777778</v>
          </cell>
        </row>
        <row r="348">
          <cell r="C348">
            <v>527.77777777784388</v>
          </cell>
          <cell r="D348">
            <v>3305.5555555556216</v>
          </cell>
          <cell r="E348">
            <v>2777.7777777777778</v>
          </cell>
        </row>
        <row r="349">
          <cell r="C349">
            <v>500.000000000066</v>
          </cell>
          <cell r="D349">
            <v>3277.7777777778438</v>
          </cell>
          <cell r="E349">
            <v>2777.7777777777778</v>
          </cell>
        </row>
        <row r="350">
          <cell r="C350">
            <v>472.22222222228828</v>
          </cell>
          <cell r="D350">
            <v>3250.0000000000659</v>
          </cell>
          <cell r="E350">
            <v>2777.7777777777778</v>
          </cell>
        </row>
        <row r="351">
          <cell r="C351">
            <v>444.44444444451045</v>
          </cell>
          <cell r="D351">
            <v>3222.2222222222881</v>
          </cell>
          <cell r="E351">
            <v>2777.7777777777778</v>
          </cell>
        </row>
        <row r="352">
          <cell r="C352">
            <v>416.66666666673262</v>
          </cell>
          <cell r="D352">
            <v>3194.4444444445103</v>
          </cell>
          <cell r="E352">
            <v>2777.7777777777778</v>
          </cell>
        </row>
        <row r="353">
          <cell r="C353">
            <v>388.8888888889548</v>
          </cell>
          <cell r="D353">
            <v>3166.6666666667325</v>
          </cell>
          <cell r="E353">
            <v>2777.7777777777778</v>
          </cell>
        </row>
        <row r="354">
          <cell r="C354">
            <v>361.11111111117702</v>
          </cell>
          <cell r="D354">
            <v>3138.8888888889551</v>
          </cell>
          <cell r="E354">
            <v>2777.7777777777778</v>
          </cell>
        </row>
        <row r="355">
          <cell r="C355">
            <v>333.3333333333992</v>
          </cell>
          <cell r="D355">
            <v>3111.1111111111768</v>
          </cell>
          <cell r="E355">
            <v>2777.7777777777778</v>
          </cell>
        </row>
        <row r="356">
          <cell r="C356">
            <v>305.55555555562142</v>
          </cell>
          <cell r="D356">
            <v>3083.3333333333994</v>
          </cell>
          <cell r="E356">
            <v>2777.7777777777778</v>
          </cell>
        </row>
        <row r="357">
          <cell r="C357">
            <v>277.77777777784365</v>
          </cell>
          <cell r="D357">
            <v>3055.5555555556216</v>
          </cell>
          <cell r="E357">
            <v>2777.7777777777778</v>
          </cell>
        </row>
        <row r="358">
          <cell r="C358">
            <v>250.00000000006585</v>
          </cell>
          <cell r="D358">
            <v>3027.7777777778438</v>
          </cell>
          <cell r="E358">
            <v>2777.7777777777778</v>
          </cell>
        </row>
        <row r="359">
          <cell r="C359">
            <v>222.22222222228811</v>
          </cell>
          <cell r="D359">
            <v>3000.0000000000659</v>
          </cell>
          <cell r="E359">
            <v>2777.7777777777778</v>
          </cell>
        </row>
        <row r="360">
          <cell r="C360">
            <v>194.44444444451031</v>
          </cell>
          <cell r="D360">
            <v>2972.2222222222881</v>
          </cell>
          <cell r="E360">
            <v>2777.7777777777778</v>
          </cell>
        </row>
        <row r="361">
          <cell r="C361">
            <v>166.66666666673254</v>
          </cell>
          <cell r="D361">
            <v>2944.4444444445103</v>
          </cell>
          <cell r="E361">
            <v>2777.7777777777778</v>
          </cell>
        </row>
        <row r="362">
          <cell r="C362">
            <v>138.88888888895477</v>
          </cell>
          <cell r="D362">
            <v>2916.6666666667325</v>
          </cell>
          <cell r="E362">
            <v>2777.7777777777778</v>
          </cell>
        </row>
        <row r="363">
          <cell r="C363">
            <v>111.11111111117701</v>
          </cell>
          <cell r="D363">
            <v>2888.8888888889546</v>
          </cell>
          <cell r="E363">
            <v>2777.7777777777778</v>
          </cell>
        </row>
        <row r="364">
          <cell r="C364">
            <v>83.333333333399239</v>
          </cell>
          <cell r="D364">
            <v>2861.1111111111773</v>
          </cell>
          <cell r="E364">
            <v>2777.7777777777778</v>
          </cell>
        </row>
        <row r="365">
          <cell r="C365">
            <v>55.55555555562146</v>
          </cell>
          <cell r="D365">
            <v>2833.3333333333994</v>
          </cell>
          <cell r="E365">
            <v>2777.7777777777778</v>
          </cell>
        </row>
        <row r="366">
          <cell r="C366">
            <v>27.777777777843685</v>
          </cell>
          <cell r="D366">
            <v>2805.5555555556216</v>
          </cell>
          <cell r="E366">
            <v>2777.7777777777778</v>
          </cell>
        </row>
      </sheetData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2.75"/>
  <cols>
    <col min="1" max="16384" width="9.140625" style="48"/>
  </cols>
  <sheetData>
    <row r="1" spans="1:1">
      <c r="A1" s="48" t="s">
        <v>122</v>
      </c>
    </row>
    <row r="2" spans="1:1">
      <c r="A2" s="48" t="s">
        <v>30</v>
      </c>
    </row>
    <row r="4" spans="1:1">
      <c r="A4" s="48" t="s">
        <v>31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/>
  </sheetViews>
  <sheetFormatPr defaultRowHeight="12.75"/>
  <cols>
    <col min="1" max="1" width="10.7109375" style="48" customWidth="1"/>
    <col min="2" max="9" width="11.7109375" style="48" customWidth="1"/>
    <col min="10" max="256" width="9.140625" style="48"/>
    <col min="257" max="257" width="10.7109375" style="48" customWidth="1"/>
    <col min="258" max="265" width="11.7109375" style="48" customWidth="1"/>
    <col min="266" max="512" width="9.140625" style="48"/>
    <col min="513" max="513" width="10.7109375" style="48" customWidth="1"/>
    <col min="514" max="521" width="11.7109375" style="48" customWidth="1"/>
    <col min="522" max="768" width="9.140625" style="48"/>
    <col min="769" max="769" width="10.7109375" style="48" customWidth="1"/>
    <col min="770" max="777" width="11.7109375" style="48" customWidth="1"/>
    <col min="778" max="1024" width="9.140625" style="48"/>
    <col min="1025" max="1025" width="10.7109375" style="48" customWidth="1"/>
    <col min="1026" max="1033" width="11.7109375" style="48" customWidth="1"/>
    <col min="1034" max="1280" width="9.140625" style="48"/>
    <col min="1281" max="1281" width="10.7109375" style="48" customWidth="1"/>
    <col min="1282" max="1289" width="11.7109375" style="48" customWidth="1"/>
    <col min="1290" max="1536" width="9.140625" style="48"/>
    <col min="1537" max="1537" width="10.7109375" style="48" customWidth="1"/>
    <col min="1538" max="1545" width="11.7109375" style="48" customWidth="1"/>
    <col min="1546" max="1792" width="9.140625" style="48"/>
    <col min="1793" max="1793" width="10.7109375" style="48" customWidth="1"/>
    <col min="1794" max="1801" width="11.7109375" style="48" customWidth="1"/>
    <col min="1802" max="2048" width="9.140625" style="48"/>
    <col min="2049" max="2049" width="10.7109375" style="48" customWidth="1"/>
    <col min="2050" max="2057" width="11.7109375" style="48" customWidth="1"/>
    <col min="2058" max="2304" width="9.140625" style="48"/>
    <col min="2305" max="2305" width="10.7109375" style="48" customWidth="1"/>
    <col min="2306" max="2313" width="11.7109375" style="48" customWidth="1"/>
    <col min="2314" max="2560" width="9.140625" style="48"/>
    <col min="2561" max="2561" width="10.7109375" style="48" customWidth="1"/>
    <col min="2562" max="2569" width="11.7109375" style="48" customWidth="1"/>
    <col min="2570" max="2816" width="9.140625" style="48"/>
    <col min="2817" max="2817" width="10.7109375" style="48" customWidth="1"/>
    <col min="2818" max="2825" width="11.7109375" style="48" customWidth="1"/>
    <col min="2826" max="3072" width="9.140625" style="48"/>
    <col min="3073" max="3073" width="10.7109375" style="48" customWidth="1"/>
    <col min="3074" max="3081" width="11.7109375" style="48" customWidth="1"/>
    <col min="3082" max="3328" width="9.140625" style="48"/>
    <col min="3329" max="3329" width="10.7109375" style="48" customWidth="1"/>
    <col min="3330" max="3337" width="11.7109375" style="48" customWidth="1"/>
    <col min="3338" max="3584" width="9.140625" style="48"/>
    <col min="3585" max="3585" width="10.7109375" style="48" customWidth="1"/>
    <col min="3586" max="3593" width="11.7109375" style="48" customWidth="1"/>
    <col min="3594" max="3840" width="9.140625" style="48"/>
    <col min="3841" max="3841" width="10.7109375" style="48" customWidth="1"/>
    <col min="3842" max="3849" width="11.7109375" style="48" customWidth="1"/>
    <col min="3850" max="4096" width="9.140625" style="48"/>
    <col min="4097" max="4097" width="10.7109375" style="48" customWidth="1"/>
    <col min="4098" max="4105" width="11.7109375" style="48" customWidth="1"/>
    <col min="4106" max="4352" width="9.140625" style="48"/>
    <col min="4353" max="4353" width="10.7109375" style="48" customWidth="1"/>
    <col min="4354" max="4361" width="11.7109375" style="48" customWidth="1"/>
    <col min="4362" max="4608" width="9.140625" style="48"/>
    <col min="4609" max="4609" width="10.7109375" style="48" customWidth="1"/>
    <col min="4610" max="4617" width="11.7109375" style="48" customWidth="1"/>
    <col min="4618" max="4864" width="9.140625" style="48"/>
    <col min="4865" max="4865" width="10.7109375" style="48" customWidth="1"/>
    <col min="4866" max="4873" width="11.7109375" style="48" customWidth="1"/>
    <col min="4874" max="5120" width="9.140625" style="48"/>
    <col min="5121" max="5121" width="10.7109375" style="48" customWidth="1"/>
    <col min="5122" max="5129" width="11.7109375" style="48" customWidth="1"/>
    <col min="5130" max="5376" width="9.140625" style="48"/>
    <col min="5377" max="5377" width="10.7109375" style="48" customWidth="1"/>
    <col min="5378" max="5385" width="11.7109375" style="48" customWidth="1"/>
    <col min="5386" max="5632" width="9.140625" style="48"/>
    <col min="5633" max="5633" width="10.7109375" style="48" customWidth="1"/>
    <col min="5634" max="5641" width="11.7109375" style="48" customWidth="1"/>
    <col min="5642" max="5888" width="9.140625" style="48"/>
    <col min="5889" max="5889" width="10.7109375" style="48" customWidth="1"/>
    <col min="5890" max="5897" width="11.7109375" style="48" customWidth="1"/>
    <col min="5898" max="6144" width="9.140625" style="48"/>
    <col min="6145" max="6145" width="10.7109375" style="48" customWidth="1"/>
    <col min="6146" max="6153" width="11.7109375" style="48" customWidth="1"/>
    <col min="6154" max="6400" width="9.140625" style="48"/>
    <col min="6401" max="6401" width="10.7109375" style="48" customWidth="1"/>
    <col min="6402" max="6409" width="11.7109375" style="48" customWidth="1"/>
    <col min="6410" max="6656" width="9.140625" style="48"/>
    <col min="6657" max="6657" width="10.7109375" style="48" customWidth="1"/>
    <col min="6658" max="6665" width="11.7109375" style="48" customWidth="1"/>
    <col min="6666" max="6912" width="9.140625" style="48"/>
    <col min="6913" max="6913" width="10.7109375" style="48" customWidth="1"/>
    <col min="6914" max="6921" width="11.7109375" style="48" customWidth="1"/>
    <col min="6922" max="7168" width="9.140625" style="48"/>
    <col min="7169" max="7169" width="10.7109375" style="48" customWidth="1"/>
    <col min="7170" max="7177" width="11.7109375" style="48" customWidth="1"/>
    <col min="7178" max="7424" width="9.140625" style="48"/>
    <col min="7425" max="7425" width="10.7109375" style="48" customWidth="1"/>
    <col min="7426" max="7433" width="11.7109375" style="48" customWidth="1"/>
    <col min="7434" max="7680" width="9.140625" style="48"/>
    <col min="7681" max="7681" width="10.7109375" style="48" customWidth="1"/>
    <col min="7682" max="7689" width="11.7109375" style="48" customWidth="1"/>
    <col min="7690" max="7936" width="9.140625" style="48"/>
    <col min="7937" max="7937" width="10.7109375" style="48" customWidth="1"/>
    <col min="7938" max="7945" width="11.7109375" style="48" customWidth="1"/>
    <col min="7946" max="8192" width="9.140625" style="48"/>
    <col min="8193" max="8193" width="10.7109375" style="48" customWidth="1"/>
    <col min="8194" max="8201" width="11.7109375" style="48" customWidth="1"/>
    <col min="8202" max="8448" width="9.140625" style="48"/>
    <col min="8449" max="8449" width="10.7109375" style="48" customWidth="1"/>
    <col min="8450" max="8457" width="11.7109375" style="48" customWidth="1"/>
    <col min="8458" max="8704" width="9.140625" style="48"/>
    <col min="8705" max="8705" width="10.7109375" style="48" customWidth="1"/>
    <col min="8706" max="8713" width="11.7109375" style="48" customWidth="1"/>
    <col min="8714" max="8960" width="9.140625" style="48"/>
    <col min="8961" max="8961" width="10.7109375" style="48" customWidth="1"/>
    <col min="8962" max="8969" width="11.7109375" style="48" customWidth="1"/>
    <col min="8970" max="9216" width="9.140625" style="48"/>
    <col min="9217" max="9217" width="10.7109375" style="48" customWidth="1"/>
    <col min="9218" max="9225" width="11.7109375" style="48" customWidth="1"/>
    <col min="9226" max="9472" width="9.140625" style="48"/>
    <col min="9473" max="9473" width="10.7109375" style="48" customWidth="1"/>
    <col min="9474" max="9481" width="11.7109375" style="48" customWidth="1"/>
    <col min="9482" max="9728" width="9.140625" style="48"/>
    <col min="9729" max="9729" width="10.7109375" style="48" customWidth="1"/>
    <col min="9730" max="9737" width="11.7109375" style="48" customWidth="1"/>
    <col min="9738" max="9984" width="9.140625" style="48"/>
    <col min="9985" max="9985" width="10.7109375" style="48" customWidth="1"/>
    <col min="9986" max="9993" width="11.7109375" style="48" customWidth="1"/>
    <col min="9994" max="10240" width="9.140625" style="48"/>
    <col min="10241" max="10241" width="10.7109375" style="48" customWidth="1"/>
    <col min="10242" max="10249" width="11.7109375" style="48" customWidth="1"/>
    <col min="10250" max="10496" width="9.140625" style="48"/>
    <col min="10497" max="10497" width="10.7109375" style="48" customWidth="1"/>
    <col min="10498" max="10505" width="11.7109375" style="48" customWidth="1"/>
    <col min="10506" max="10752" width="9.140625" style="48"/>
    <col min="10753" max="10753" width="10.7109375" style="48" customWidth="1"/>
    <col min="10754" max="10761" width="11.7109375" style="48" customWidth="1"/>
    <col min="10762" max="11008" width="9.140625" style="48"/>
    <col min="11009" max="11009" width="10.7109375" style="48" customWidth="1"/>
    <col min="11010" max="11017" width="11.7109375" style="48" customWidth="1"/>
    <col min="11018" max="11264" width="9.140625" style="48"/>
    <col min="11265" max="11265" width="10.7109375" style="48" customWidth="1"/>
    <col min="11266" max="11273" width="11.7109375" style="48" customWidth="1"/>
    <col min="11274" max="11520" width="9.140625" style="48"/>
    <col min="11521" max="11521" width="10.7109375" style="48" customWidth="1"/>
    <col min="11522" max="11529" width="11.7109375" style="48" customWidth="1"/>
    <col min="11530" max="11776" width="9.140625" style="48"/>
    <col min="11777" max="11777" width="10.7109375" style="48" customWidth="1"/>
    <col min="11778" max="11785" width="11.7109375" style="48" customWidth="1"/>
    <col min="11786" max="12032" width="9.140625" style="48"/>
    <col min="12033" max="12033" width="10.7109375" style="48" customWidth="1"/>
    <col min="12034" max="12041" width="11.7109375" style="48" customWidth="1"/>
    <col min="12042" max="12288" width="9.140625" style="48"/>
    <col min="12289" max="12289" width="10.7109375" style="48" customWidth="1"/>
    <col min="12290" max="12297" width="11.7109375" style="48" customWidth="1"/>
    <col min="12298" max="12544" width="9.140625" style="48"/>
    <col min="12545" max="12545" width="10.7109375" style="48" customWidth="1"/>
    <col min="12546" max="12553" width="11.7109375" style="48" customWidth="1"/>
    <col min="12554" max="12800" width="9.140625" style="48"/>
    <col min="12801" max="12801" width="10.7109375" style="48" customWidth="1"/>
    <col min="12802" max="12809" width="11.7109375" style="48" customWidth="1"/>
    <col min="12810" max="13056" width="9.140625" style="48"/>
    <col min="13057" max="13057" width="10.7109375" style="48" customWidth="1"/>
    <col min="13058" max="13065" width="11.7109375" style="48" customWidth="1"/>
    <col min="13066" max="13312" width="9.140625" style="48"/>
    <col min="13313" max="13313" width="10.7109375" style="48" customWidth="1"/>
    <col min="13314" max="13321" width="11.7109375" style="48" customWidth="1"/>
    <col min="13322" max="13568" width="9.140625" style="48"/>
    <col min="13569" max="13569" width="10.7109375" style="48" customWidth="1"/>
    <col min="13570" max="13577" width="11.7109375" style="48" customWidth="1"/>
    <col min="13578" max="13824" width="9.140625" style="48"/>
    <col min="13825" max="13825" width="10.7109375" style="48" customWidth="1"/>
    <col min="13826" max="13833" width="11.7109375" style="48" customWidth="1"/>
    <col min="13834" max="14080" width="9.140625" style="48"/>
    <col min="14081" max="14081" width="10.7109375" style="48" customWidth="1"/>
    <col min="14082" max="14089" width="11.7109375" style="48" customWidth="1"/>
    <col min="14090" max="14336" width="9.140625" style="48"/>
    <col min="14337" max="14337" width="10.7109375" style="48" customWidth="1"/>
    <col min="14338" max="14345" width="11.7109375" style="48" customWidth="1"/>
    <col min="14346" max="14592" width="9.140625" style="48"/>
    <col min="14593" max="14593" width="10.7109375" style="48" customWidth="1"/>
    <col min="14594" max="14601" width="11.7109375" style="48" customWidth="1"/>
    <col min="14602" max="14848" width="9.140625" style="48"/>
    <col min="14849" max="14849" width="10.7109375" style="48" customWidth="1"/>
    <col min="14850" max="14857" width="11.7109375" style="48" customWidth="1"/>
    <col min="14858" max="15104" width="9.140625" style="48"/>
    <col min="15105" max="15105" width="10.7109375" style="48" customWidth="1"/>
    <col min="15106" max="15113" width="11.7109375" style="48" customWidth="1"/>
    <col min="15114" max="15360" width="9.140625" style="48"/>
    <col min="15361" max="15361" width="10.7109375" style="48" customWidth="1"/>
    <col min="15362" max="15369" width="11.7109375" style="48" customWidth="1"/>
    <col min="15370" max="15616" width="9.140625" style="48"/>
    <col min="15617" max="15617" width="10.7109375" style="48" customWidth="1"/>
    <col min="15618" max="15625" width="11.7109375" style="48" customWidth="1"/>
    <col min="15626" max="15872" width="9.140625" style="48"/>
    <col min="15873" max="15873" width="10.7109375" style="48" customWidth="1"/>
    <col min="15874" max="15881" width="11.7109375" style="48" customWidth="1"/>
    <col min="15882" max="16128" width="9.140625" style="48"/>
    <col min="16129" max="16129" width="10.7109375" style="48" customWidth="1"/>
    <col min="16130" max="16137" width="11.7109375" style="48" customWidth="1"/>
    <col min="16138" max="16384" width="9.140625" style="48"/>
  </cols>
  <sheetData>
    <row r="1" spans="1:9">
      <c r="A1" s="49" t="s">
        <v>32</v>
      </c>
    </row>
    <row r="2" spans="1:9">
      <c r="B2" s="48" t="s">
        <v>33</v>
      </c>
      <c r="C2" s="48" t="s">
        <v>34</v>
      </c>
    </row>
    <row r="3" spans="1:9">
      <c r="A3" s="48" t="s">
        <v>35</v>
      </c>
      <c r="B3" s="50">
        <v>0.06</v>
      </c>
      <c r="C3" s="50">
        <v>0.06</v>
      </c>
    </row>
    <row r="4" spans="1:9">
      <c r="A4" s="48" t="s">
        <v>36</v>
      </c>
      <c r="B4" s="50">
        <v>6.5000000000000002E-2</v>
      </c>
      <c r="C4" s="50">
        <v>6.5000000000000002E-2</v>
      </c>
    </row>
    <row r="5" spans="1:9">
      <c r="A5" s="48" t="s">
        <v>37</v>
      </c>
      <c r="B5" s="51">
        <v>100</v>
      </c>
      <c r="C5" s="51">
        <v>100</v>
      </c>
    </row>
    <row r="6" spans="1:9" ht="15.75">
      <c r="A6" s="52" t="s">
        <v>32</v>
      </c>
      <c r="B6" s="53"/>
      <c r="C6" s="53"/>
      <c r="D6" s="52"/>
      <c r="E6" s="52"/>
      <c r="F6" s="52"/>
      <c r="G6" s="52"/>
      <c r="H6" s="52"/>
      <c r="I6" s="52"/>
    </row>
    <row r="7" spans="1:9" ht="15.75">
      <c r="A7" s="52"/>
      <c r="B7" s="52" t="s">
        <v>38</v>
      </c>
      <c r="C7" s="52"/>
      <c r="D7" s="52"/>
      <c r="E7" s="52"/>
      <c r="F7" s="52" t="s">
        <v>39</v>
      </c>
      <c r="G7" s="52"/>
      <c r="H7" s="52"/>
      <c r="I7" s="52"/>
    </row>
    <row r="8" spans="1:9" s="56" customFormat="1" ht="15.75">
      <c r="A8" s="54" t="s">
        <v>40</v>
      </c>
      <c r="B8" s="55" t="s">
        <v>41</v>
      </c>
      <c r="C8" s="55" t="s">
        <v>42</v>
      </c>
      <c r="D8" s="55" t="s">
        <v>43</v>
      </c>
      <c r="E8" s="55" t="s">
        <v>44</v>
      </c>
      <c r="F8" s="55" t="s">
        <v>45</v>
      </c>
      <c r="G8" s="55" t="s">
        <v>46</v>
      </c>
      <c r="H8" s="55" t="s">
        <v>47</v>
      </c>
      <c r="I8" s="55" t="s">
        <v>44</v>
      </c>
    </row>
    <row r="9" spans="1:9" ht="15.75">
      <c r="A9" s="52">
        <v>1</v>
      </c>
      <c r="B9" s="57">
        <f>B3*B5</f>
        <v>6</v>
      </c>
      <c r="C9" s="57">
        <f>B9/(1+B$4)^$A9</f>
        <v>5.6338028169014089</v>
      </c>
      <c r="D9" s="58">
        <f>C9/C$19</f>
        <v>5.753348170361542E-2</v>
      </c>
      <c r="E9" s="58">
        <f>D9*$A9</f>
        <v>5.753348170361542E-2</v>
      </c>
      <c r="F9" s="57">
        <f>C3*C5</f>
        <v>6</v>
      </c>
      <c r="G9" s="57">
        <f>F9/(1+C$4)^$A9</f>
        <v>5.6338028169014089</v>
      </c>
      <c r="H9" s="58">
        <f>G9/G$19</f>
        <v>5.8438552324643053E-2</v>
      </c>
      <c r="I9" s="58">
        <f>H9*$A9</f>
        <v>5.8438552324643053E-2</v>
      </c>
    </row>
    <row r="10" spans="1:9" ht="15.75">
      <c r="A10" s="52">
        <v>2</v>
      </c>
      <c r="B10" s="57">
        <f>B9</f>
        <v>6</v>
      </c>
      <c r="C10" s="57">
        <f>B10/(1+B$4)^$A10</f>
        <v>5.2899556966210417</v>
      </c>
      <c r="D10" s="58">
        <f>C10/C$19</f>
        <v>5.40220485479957E-2</v>
      </c>
      <c r="E10" s="58">
        <f>D10*$A10</f>
        <v>0.1080440970959914</v>
      </c>
      <c r="F10" s="57">
        <f>F9</f>
        <v>6</v>
      </c>
      <c r="G10" s="57">
        <f t="shared" ref="G10:G18" si="0">F10/(1+C$4)^$A10</f>
        <v>5.2899556966210417</v>
      </c>
      <c r="H10" s="58">
        <f t="shared" ref="H10:H18" si="1">G10/G$19</f>
        <v>5.4871880117035733E-2</v>
      </c>
      <c r="I10" s="58">
        <f t="shared" ref="I10:I18" si="2">H10*$A10</f>
        <v>0.10974376023407147</v>
      </c>
    </row>
    <row r="11" spans="1:9" ht="15.75">
      <c r="A11" s="52">
        <v>3</v>
      </c>
      <c r="B11" s="57">
        <f>B10</f>
        <v>6</v>
      </c>
      <c r="C11" s="57">
        <f>B11/(1+B$4)^$A11</f>
        <v>4.9670945508178797</v>
      </c>
      <c r="D11" s="58">
        <f>C11/C$19</f>
        <v>5.0724928214080471E-2</v>
      </c>
      <c r="E11" s="58">
        <f>D11*$A11</f>
        <v>0.15217478464224141</v>
      </c>
      <c r="F11" s="57">
        <f t="shared" ref="F11:F17" si="3">F10</f>
        <v>6</v>
      </c>
      <c r="G11" s="57">
        <f t="shared" si="0"/>
        <v>4.9670945508178797</v>
      </c>
      <c r="H11" s="58">
        <f t="shared" si="1"/>
        <v>5.1522892128672053E-2</v>
      </c>
      <c r="I11" s="58">
        <f t="shared" si="2"/>
        <v>0.15456867638601615</v>
      </c>
    </row>
    <row r="12" spans="1:9" ht="15.75">
      <c r="A12" s="52">
        <v>4</v>
      </c>
      <c r="B12" s="57">
        <f>B11</f>
        <v>6</v>
      </c>
      <c r="C12" s="57">
        <f>B12/(1+B$4)^$A12</f>
        <v>4.663938545368902</v>
      </c>
      <c r="D12" s="58">
        <f>C12/C$19</f>
        <v>4.7629040576601396E-2</v>
      </c>
      <c r="E12" s="58">
        <f>D12*$A12</f>
        <v>0.19051616230640558</v>
      </c>
      <c r="F12" s="57">
        <f t="shared" si="3"/>
        <v>6</v>
      </c>
      <c r="G12" s="57">
        <f t="shared" si="0"/>
        <v>4.663938545368902</v>
      </c>
      <c r="H12" s="58">
        <f t="shared" si="1"/>
        <v>4.8378302468236677E-2</v>
      </c>
      <c r="I12" s="58">
        <f t="shared" si="2"/>
        <v>0.19351320987294671</v>
      </c>
    </row>
    <row r="13" spans="1:9" ht="15.75">
      <c r="A13" s="52">
        <v>5</v>
      </c>
      <c r="B13" s="57">
        <f>B12+B5</f>
        <v>106</v>
      </c>
      <c r="C13" s="57">
        <f>B13/(1+B$4)^$A13</f>
        <v>77.367368671221215</v>
      </c>
      <c r="D13" s="58">
        <f>C13/C$19</f>
        <v>0.79009050095770694</v>
      </c>
      <c r="E13" s="58">
        <f>D13*$A13</f>
        <v>3.9504525047885348</v>
      </c>
      <c r="F13" s="57">
        <f t="shared" si="3"/>
        <v>6</v>
      </c>
      <c r="G13" s="57">
        <f t="shared" si="0"/>
        <v>4.3792850191257289</v>
      </c>
      <c r="H13" s="58">
        <f t="shared" si="1"/>
        <v>4.5425636120410021E-2</v>
      </c>
      <c r="I13" s="58">
        <f t="shared" si="2"/>
        <v>0.22712818060205009</v>
      </c>
    </row>
    <row r="14" spans="1:9" ht="15.75">
      <c r="A14" s="52">
        <v>6</v>
      </c>
      <c r="B14" s="57"/>
      <c r="C14" s="57"/>
      <c r="D14" s="58"/>
      <c r="E14" s="58"/>
      <c r="F14" s="57">
        <f t="shared" si="3"/>
        <v>6</v>
      </c>
      <c r="G14" s="57">
        <f t="shared" si="0"/>
        <v>4.1120047127941124</v>
      </c>
      <c r="H14" s="58">
        <f t="shared" si="1"/>
        <v>4.2653179455784063E-2</v>
      </c>
      <c r="I14" s="58">
        <f t="shared" si="2"/>
        <v>0.25591907673470438</v>
      </c>
    </row>
    <row r="15" spans="1:9" ht="15.75">
      <c r="A15" s="52">
        <v>7</v>
      </c>
      <c r="B15" s="57"/>
      <c r="C15" s="57"/>
      <c r="D15" s="58"/>
      <c r="E15" s="58"/>
      <c r="F15" s="57">
        <f t="shared" si="3"/>
        <v>6</v>
      </c>
      <c r="G15" s="57">
        <f t="shared" si="0"/>
        <v>3.8610372890085571</v>
      </c>
      <c r="H15" s="58">
        <f t="shared" si="1"/>
        <v>4.0049933761299596E-2</v>
      </c>
      <c r="I15" s="58">
        <f t="shared" si="2"/>
        <v>0.28034953632909715</v>
      </c>
    </row>
    <row r="16" spans="1:9" ht="15.75">
      <c r="A16" s="52">
        <v>8</v>
      </c>
      <c r="B16" s="57"/>
      <c r="C16" s="57"/>
      <c r="D16" s="58"/>
      <c r="E16" s="58"/>
      <c r="F16" s="57">
        <f t="shared" si="3"/>
        <v>6</v>
      </c>
      <c r="G16" s="57">
        <f t="shared" si="0"/>
        <v>3.6253871258296311</v>
      </c>
      <c r="H16" s="58">
        <f t="shared" si="1"/>
        <v>3.7605571606854085E-2</v>
      </c>
      <c r="I16" s="58">
        <f t="shared" si="2"/>
        <v>0.30084457285483268</v>
      </c>
    </row>
    <row r="17" spans="1:9" ht="15.75">
      <c r="A17" s="52">
        <v>9</v>
      </c>
      <c r="B17" s="57"/>
      <c r="C17" s="57"/>
      <c r="D17" s="58"/>
      <c r="E17" s="58"/>
      <c r="F17" s="57">
        <f t="shared" si="3"/>
        <v>6</v>
      </c>
      <c r="G17" s="57">
        <f t="shared" si="0"/>
        <v>3.4041193669761793</v>
      </c>
      <c r="H17" s="58">
        <f t="shared" si="1"/>
        <v>3.531039587498036E-2</v>
      </c>
      <c r="I17" s="58">
        <f t="shared" si="2"/>
        <v>0.31779356287482324</v>
      </c>
    </row>
    <row r="18" spans="1:9" ht="15.75">
      <c r="A18" s="59">
        <v>10</v>
      </c>
      <c r="B18" s="60"/>
      <c r="C18" s="60"/>
      <c r="D18" s="61"/>
      <c r="E18" s="61"/>
      <c r="F18" s="60">
        <f>F17+C5</f>
        <v>106</v>
      </c>
      <c r="G18" s="60">
        <f t="shared" si="0"/>
        <v>56.468959765176066</v>
      </c>
      <c r="H18" s="61">
        <f t="shared" si="1"/>
        <v>0.58574365614208423</v>
      </c>
      <c r="I18" s="61">
        <f t="shared" si="2"/>
        <v>5.8574365614208421</v>
      </c>
    </row>
    <row r="19" spans="1:9" ht="15.75">
      <c r="A19" s="55" t="s">
        <v>48</v>
      </c>
      <c r="B19" s="57"/>
      <c r="C19" s="57">
        <f>SUM(C9:C18)</f>
        <v>97.922160280930456</v>
      </c>
      <c r="D19" s="58">
        <f>SUM(D9:D18)</f>
        <v>0.99999999999999989</v>
      </c>
      <c r="E19" s="58">
        <f>SUM(E9:E18)</f>
        <v>4.4587210305367888</v>
      </c>
      <c r="F19" s="52"/>
      <c r="G19" s="57">
        <f>SUM(G9:G18)</f>
        <v>96.405584888619515</v>
      </c>
      <c r="H19" s="58">
        <f>SUM(H9:H18)</f>
        <v>0.99999999999999989</v>
      </c>
      <c r="I19" s="58">
        <f>SUM(I9:I18)</f>
        <v>7.7557356896340268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72"/>
  <sheetViews>
    <sheetView workbookViewId="0"/>
  </sheetViews>
  <sheetFormatPr defaultColWidth="8.7109375" defaultRowHeight="11.1" customHeight="1"/>
  <cols>
    <col min="1" max="1" width="8.7109375" style="69"/>
    <col min="2" max="4" width="8.7109375" style="63"/>
    <col min="5" max="13" width="8.7109375" style="64"/>
    <col min="14" max="14" width="10.42578125" style="64" customWidth="1"/>
    <col min="15" max="16" width="8.7109375" style="64"/>
    <col min="17" max="17" width="10" style="64" bestFit="1" customWidth="1"/>
    <col min="18" max="19" width="8.7109375" style="64"/>
    <col min="20" max="21" width="8.7109375" style="65"/>
    <col min="22" max="32" width="9.140625" style="48" customWidth="1"/>
    <col min="33" max="269" width="8.7109375" style="64"/>
    <col min="270" max="270" width="10.42578125" style="64" customWidth="1"/>
    <col min="271" max="272" width="8.7109375" style="64"/>
    <col min="273" max="273" width="10" style="64" bestFit="1" customWidth="1"/>
    <col min="274" max="277" width="8.7109375" style="64"/>
    <col min="278" max="288" width="9.140625" style="64" customWidth="1"/>
    <col min="289" max="525" width="8.7109375" style="64"/>
    <col min="526" max="526" width="10.42578125" style="64" customWidth="1"/>
    <col min="527" max="528" width="8.7109375" style="64"/>
    <col min="529" max="529" width="10" style="64" bestFit="1" customWidth="1"/>
    <col min="530" max="533" width="8.7109375" style="64"/>
    <col min="534" max="544" width="9.140625" style="64" customWidth="1"/>
    <col min="545" max="781" width="8.7109375" style="64"/>
    <col min="782" max="782" width="10.42578125" style="64" customWidth="1"/>
    <col min="783" max="784" width="8.7109375" style="64"/>
    <col min="785" max="785" width="10" style="64" bestFit="1" customWidth="1"/>
    <col min="786" max="789" width="8.7109375" style="64"/>
    <col min="790" max="800" width="9.140625" style="64" customWidth="1"/>
    <col min="801" max="1037" width="8.7109375" style="64"/>
    <col min="1038" max="1038" width="10.42578125" style="64" customWidth="1"/>
    <col min="1039" max="1040" width="8.7109375" style="64"/>
    <col min="1041" max="1041" width="10" style="64" bestFit="1" customWidth="1"/>
    <col min="1042" max="1045" width="8.7109375" style="64"/>
    <col min="1046" max="1056" width="9.140625" style="64" customWidth="1"/>
    <col min="1057" max="1293" width="8.7109375" style="64"/>
    <col min="1294" max="1294" width="10.42578125" style="64" customWidth="1"/>
    <col min="1295" max="1296" width="8.7109375" style="64"/>
    <col min="1297" max="1297" width="10" style="64" bestFit="1" customWidth="1"/>
    <col min="1298" max="1301" width="8.7109375" style="64"/>
    <col min="1302" max="1312" width="9.140625" style="64" customWidth="1"/>
    <col min="1313" max="1549" width="8.7109375" style="64"/>
    <col min="1550" max="1550" width="10.42578125" style="64" customWidth="1"/>
    <col min="1551" max="1552" width="8.7109375" style="64"/>
    <col min="1553" max="1553" width="10" style="64" bestFit="1" customWidth="1"/>
    <col min="1554" max="1557" width="8.7109375" style="64"/>
    <col min="1558" max="1568" width="9.140625" style="64" customWidth="1"/>
    <col min="1569" max="1805" width="8.7109375" style="64"/>
    <col min="1806" max="1806" width="10.42578125" style="64" customWidth="1"/>
    <col min="1807" max="1808" width="8.7109375" style="64"/>
    <col min="1809" max="1809" width="10" style="64" bestFit="1" customWidth="1"/>
    <col min="1810" max="1813" width="8.7109375" style="64"/>
    <col min="1814" max="1824" width="9.140625" style="64" customWidth="1"/>
    <col min="1825" max="2061" width="8.7109375" style="64"/>
    <col min="2062" max="2062" width="10.42578125" style="64" customWidth="1"/>
    <col min="2063" max="2064" width="8.7109375" style="64"/>
    <col min="2065" max="2065" width="10" style="64" bestFit="1" customWidth="1"/>
    <col min="2066" max="2069" width="8.7109375" style="64"/>
    <col min="2070" max="2080" width="9.140625" style="64" customWidth="1"/>
    <col min="2081" max="2317" width="8.7109375" style="64"/>
    <col min="2318" max="2318" width="10.42578125" style="64" customWidth="1"/>
    <col min="2319" max="2320" width="8.7109375" style="64"/>
    <col min="2321" max="2321" width="10" style="64" bestFit="1" customWidth="1"/>
    <col min="2322" max="2325" width="8.7109375" style="64"/>
    <col min="2326" max="2336" width="9.140625" style="64" customWidth="1"/>
    <col min="2337" max="2573" width="8.7109375" style="64"/>
    <col min="2574" max="2574" width="10.42578125" style="64" customWidth="1"/>
    <col min="2575" max="2576" width="8.7109375" style="64"/>
    <col min="2577" max="2577" width="10" style="64" bestFit="1" customWidth="1"/>
    <col min="2578" max="2581" width="8.7109375" style="64"/>
    <col min="2582" max="2592" width="9.140625" style="64" customWidth="1"/>
    <col min="2593" max="2829" width="8.7109375" style="64"/>
    <col min="2830" max="2830" width="10.42578125" style="64" customWidth="1"/>
    <col min="2831" max="2832" width="8.7109375" style="64"/>
    <col min="2833" max="2833" width="10" style="64" bestFit="1" customWidth="1"/>
    <col min="2834" max="2837" width="8.7109375" style="64"/>
    <col min="2838" max="2848" width="9.140625" style="64" customWidth="1"/>
    <col min="2849" max="3085" width="8.7109375" style="64"/>
    <col min="3086" max="3086" width="10.42578125" style="64" customWidth="1"/>
    <col min="3087" max="3088" width="8.7109375" style="64"/>
    <col min="3089" max="3089" width="10" style="64" bestFit="1" customWidth="1"/>
    <col min="3090" max="3093" width="8.7109375" style="64"/>
    <col min="3094" max="3104" width="9.140625" style="64" customWidth="1"/>
    <col min="3105" max="3341" width="8.7109375" style="64"/>
    <col min="3342" max="3342" width="10.42578125" style="64" customWidth="1"/>
    <col min="3343" max="3344" width="8.7109375" style="64"/>
    <col min="3345" max="3345" width="10" style="64" bestFit="1" customWidth="1"/>
    <col min="3346" max="3349" width="8.7109375" style="64"/>
    <col min="3350" max="3360" width="9.140625" style="64" customWidth="1"/>
    <col min="3361" max="3597" width="8.7109375" style="64"/>
    <col min="3598" max="3598" width="10.42578125" style="64" customWidth="1"/>
    <col min="3599" max="3600" width="8.7109375" style="64"/>
    <col min="3601" max="3601" width="10" style="64" bestFit="1" customWidth="1"/>
    <col min="3602" max="3605" width="8.7109375" style="64"/>
    <col min="3606" max="3616" width="9.140625" style="64" customWidth="1"/>
    <col min="3617" max="3853" width="8.7109375" style="64"/>
    <col min="3854" max="3854" width="10.42578125" style="64" customWidth="1"/>
    <col min="3855" max="3856" width="8.7109375" style="64"/>
    <col min="3857" max="3857" width="10" style="64" bestFit="1" customWidth="1"/>
    <col min="3858" max="3861" width="8.7109375" style="64"/>
    <col min="3862" max="3872" width="9.140625" style="64" customWidth="1"/>
    <col min="3873" max="4109" width="8.7109375" style="64"/>
    <col min="4110" max="4110" width="10.42578125" style="64" customWidth="1"/>
    <col min="4111" max="4112" width="8.7109375" style="64"/>
    <col min="4113" max="4113" width="10" style="64" bestFit="1" customWidth="1"/>
    <col min="4114" max="4117" width="8.7109375" style="64"/>
    <col min="4118" max="4128" width="9.140625" style="64" customWidth="1"/>
    <col min="4129" max="4365" width="8.7109375" style="64"/>
    <col min="4366" max="4366" width="10.42578125" style="64" customWidth="1"/>
    <col min="4367" max="4368" width="8.7109375" style="64"/>
    <col min="4369" max="4369" width="10" style="64" bestFit="1" customWidth="1"/>
    <col min="4370" max="4373" width="8.7109375" style="64"/>
    <col min="4374" max="4384" width="9.140625" style="64" customWidth="1"/>
    <col min="4385" max="4621" width="8.7109375" style="64"/>
    <col min="4622" max="4622" width="10.42578125" style="64" customWidth="1"/>
    <col min="4623" max="4624" width="8.7109375" style="64"/>
    <col min="4625" max="4625" width="10" style="64" bestFit="1" customWidth="1"/>
    <col min="4626" max="4629" width="8.7109375" style="64"/>
    <col min="4630" max="4640" width="9.140625" style="64" customWidth="1"/>
    <col min="4641" max="4877" width="8.7109375" style="64"/>
    <col min="4878" max="4878" width="10.42578125" style="64" customWidth="1"/>
    <col min="4879" max="4880" width="8.7109375" style="64"/>
    <col min="4881" max="4881" width="10" style="64" bestFit="1" customWidth="1"/>
    <col min="4882" max="4885" width="8.7109375" style="64"/>
    <col min="4886" max="4896" width="9.140625" style="64" customWidth="1"/>
    <col min="4897" max="5133" width="8.7109375" style="64"/>
    <col min="5134" max="5134" width="10.42578125" style="64" customWidth="1"/>
    <col min="5135" max="5136" width="8.7109375" style="64"/>
    <col min="5137" max="5137" width="10" style="64" bestFit="1" customWidth="1"/>
    <col min="5138" max="5141" width="8.7109375" style="64"/>
    <col min="5142" max="5152" width="9.140625" style="64" customWidth="1"/>
    <col min="5153" max="5389" width="8.7109375" style="64"/>
    <col min="5390" max="5390" width="10.42578125" style="64" customWidth="1"/>
    <col min="5391" max="5392" width="8.7109375" style="64"/>
    <col min="5393" max="5393" width="10" style="64" bestFit="1" customWidth="1"/>
    <col min="5394" max="5397" width="8.7109375" style="64"/>
    <col min="5398" max="5408" width="9.140625" style="64" customWidth="1"/>
    <col min="5409" max="5645" width="8.7109375" style="64"/>
    <col min="5646" max="5646" width="10.42578125" style="64" customWidth="1"/>
    <col min="5647" max="5648" width="8.7109375" style="64"/>
    <col min="5649" max="5649" width="10" style="64" bestFit="1" customWidth="1"/>
    <col min="5650" max="5653" width="8.7109375" style="64"/>
    <col min="5654" max="5664" width="9.140625" style="64" customWidth="1"/>
    <col min="5665" max="5901" width="8.7109375" style="64"/>
    <col min="5902" max="5902" width="10.42578125" style="64" customWidth="1"/>
    <col min="5903" max="5904" width="8.7109375" style="64"/>
    <col min="5905" max="5905" width="10" style="64" bestFit="1" customWidth="1"/>
    <col min="5906" max="5909" width="8.7109375" style="64"/>
    <col min="5910" max="5920" width="9.140625" style="64" customWidth="1"/>
    <col min="5921" max="6157" width="8.7109375" style="64"/>
    <col min="6158" max="6158" width="10.42578125" style="64" customWidth="1"/>
    <col min="6159" max="6160" width="8.7109375" style="64"/>
    <col min="6161" max="6161" width="10" style="64" bestFit="1" customWidth="1"/>
    <col min="6162" max="6165" width="8.7109375" style="64"/>
    <col min="6166" max="6176" width="9.140625" style="64" customWidth="1"/>
    <col min="6177" max="6413" width="8.7109375" style="64"/>
    <col min="6414" max="6414" width="10.42578125" style="64" customWidth="1"/>
    <col min="6415" max="6416" width="8.7109375" style="64"/>
    <col min="6417" max="6417" width="10" style="64" bestFit="1" customWidth="1"/>
    <col min="6418" max="6421" width="8.7109375" style="64"/>
    <col min="6422" max="6432" width="9.140625" style="64" customWidth="1"/>
    <col min="6433" max="6669" width="8.7109375" style="64"/>
    <col min="6670" max="6670" width="10.42578125" style="64" customWidth="1"/>
    <col min="6671" max="6672" width="8.7109375" style="64"/>
    <col min="6673" max="6673" width="10" style="64" bestFit="1" customWidth="1"/>
    <col min="6674" max="6677" width="8.7109375" style="64"/>
    <col min="6678" max="6688" width="9.140625" style="64" customWidth="1"/>
    <col min="6689" max="6925" width="8.7109375" style="64"/>
    <col min="6926" max="6926" width="10.42578125" style="64" customWidth="1"/>
    <col min="6927" max="6928" width="8.7109375" style="64"/>
    <col min="6929" max="6929" width="10" style="64" bestFit="1" customWidth="1"/>
    <col min="6930" max="6933" width="8.7109375" style="64"/>
    <col min="6934" max="6944" width="9.140625" style="64" customWidth="1"/>
    <col min="6945" max="7181" width="8.7109375" style="64"/>
    <col min="7182" max="7182" width="10.42578125" style="64" customWidth="1"/>
    <col min="7183" max="7184" width="8.7109375" style="64"/>
    <col min="7185" max="7185" width="10" style="64" bestFit="1" customWidth="1"/>
    <col min="7186" max="7189" width="8.7109375" style="64"/>
    <col min="7190" max="7200" width="9.140625" style="64" customWidth="1"/>
    <col min="7201" max="7437" width="8.7109375" style="64"/>
    <col min="7438" max="7438" width="10.42578125" style="64" customWidth="1"/>
    <col min="7439" max="7440" width="8.7109375" style="64"/>
    <col min="7441" max="7441" width="10" style="64" bestFit="1" customWidth="1"/>
    <col min="7442" max="7445" width="8.7109375" style="64"/>
    <col min="7446" max="7456" width="9.140625" style="64" customWidth="1"/>
    <col min="7457" max="7693" width="8.7109375" style="64"/>
    <col min="7694" max="7694" width="10.42578125" style="64" customWidth="1"/>
    <col min="7695" max="7696" width="8.7109375" style="64"/>
    <col min="7697" max="7697" width="10" style="64" bestFit="1" customWidth="1"/>
    <col min="7698" max="7701" width="8.7109375" style="64"/>
    <col min="7702" max="7712" width="9.140625" style="64" customWidth="1"/>
    <col min="7713" max="7949" width="8.7109375" style="64"/>
    <col min="7950" max="7950" width="10.42578125" style="64" customWidth="1"/>
    <col min="7951" max="7952" width="8.7109375" style="64"/>
    <col min="7953" max="7953" width="10" style="64" bestFit="1" customWidth="1"/>
    <col min="7954" max="7957" width="8.7109375" style="64"/>
    <col min="7958" max="7968" width="9.140625" style="64" customWidth="1"/>
    <col min="7969" max="8205" width="8.7109375" style="64"/>
    <col min="8206" max="8206" width="10.42578125" style="64" customWidth="1"/>
    <col min="8207" max="8208" width="8.7109375" style="64"/>
    <col min="8209" max="8209" width="10" style="64" bestFit="1" customWidth="1"/>
    <col min="8210" max="8213" width="8.7109375" style="64"/>
    <col min="8214" max="8224" width="9.140625" style="64" customWidth="1"/>
    <col min="8225" max="8461" width="8.7109375" style="64"/>
    <col min="8462" max="8462" width="10.42578125" style="64" customWidth="1"/>
    <col min="8463" max="8464" width="8.7109375" style="64"/>
    <col min="8465" max="8465" width="10" style="64" bestFit="1" customWidth="1"/>
    <col min="8466" max="8469" width="8.7109375" style="64"/>
    <col min="8470" max="8480" width="9.140625" style="64" customWidth="1"/>
    <col min="8481" max="8717" width="8.7109375" style="64"/>
    <col min="8718" max="8718" width="10.42578125" style="64" customWidth="1"/>
    <col min="8719" max="8720" width="8.7109375" style="64"/>
    <col min="8721" max="8721" width="10" style="64" bestFit="1" customWidth="1"/>
    <col min="8722" max="8725" width="8.7109375" style="64"/>
    <col min="8726" max="8736" width="9.140625" style="64" customWidth="1"/>
    <col min="8737" max="8973" width="8.7109375" style="64"/>
    <col min="8974" max="8974" width="10.42578125" style="64" customWidth="1"/>
    <col min="8975" max="8976" width="8.7109375" style="64"/>
    <col min="8977" max="8977" width="10" style="64" bestFit="1" customWidth="1"/>
    <col min="8978" max="8981" width="8.7109375" style="64"/>
    <col min="8982" max="8992" width="9.140625" style="64" customWidth="1"/>
    <col min="8993" max="9229" width="8.7109375" style="64"/>
    <col min="9230" max="9230" width="10.42578125" style="64" customWidth="1"/>
    <col min="9231" max="9232" width="8.7109375" style="64"/>
    <col min="9233" max="9233" width="10" style="64" bestFit="1" customWidth="1"/>
    <col min="9234" max="9237" width="8.7109375" style="64"/>
    <col min="9238" max="9248" width="9.140625" style="64" customWidth="1"/>
    <col min="9249" max="9485" width="8.7109375" style="64"/>
    <col min="9486" max="9486" width="10.42578125" style="64" customWidth="1"/>
    <col min="9487" max="9488" width="8.7109375" style="64"/>
    <col min="9489" max="9489" width="10" style="64" bestFit="1" customWidth="1"/>
    <col min="9490" max="9493" width="8.7109375" style="64"/>
    <col min="9494" max="9504" width="9.140625" style="64" customWidth="1"/>
    <col min="9505" max="9741" width="8.7109375" style="64"/>
    <col min="9742" max="9742" width="10.42578125" style="64" customWidth="1"/>
    <col min="9743" max="9744" width="8.7109375" style="64"/>
    <col min="9745" max="9745" width="10" style="64" bestFit="1" customWidth="1"/>
    <col min="9746" max="9749" width="8.7109375" style="64"/>
    <col min="9750" max="9760" width="9.140625" style="64" customWidth="1"/>
    <col min="9761" max="9997" width="8.7109375" style="64"/>
    <col min="9998" max="9998" width="10.42578125" style="64" customWidth="1"/>
    <col min="9999" max="10000" width="8.7109375" style="64"/>
    <col min="10001" max="10001" width="10" style="64" bestFit="1" customWidth="1"/>
    <col min="10002" max="10005" width="8.7109375" style="64"/>
    <col min="10006" max="10016" width="9.140625" style="64" customWidth="1"/>
    <col min="10017" max="10253" width="8.7109375" style="64"/>
    <col min="10254" max="10254" width="10.42578125" style="64" customWidth="1"/>
    <col min="10255" max="10256" width="8.7109375" style="64"/>
    <col min="10257" max="10257" width="10" style="64" bestFit="1" customWidth="1"/>
    <col min="10258" max="10261" width="8.7109375" style="64"/>
    <col min="10262" max="10272" width="9.140625" style="64" customWidth="1"/>
    <col min="10273" max="10509" width="8.7109375" style="64"/>
    <col min="10510" max="10510" width="10.42578125" style="64" customWidth="1"/>
    <col min="10511" max="10512" width="8.7109375" style="64"/>
    <col min="10513" max="10513" width="10" style="64" bestFit="1" customWidth="1"/>
    <col min="10514" max="10517" width="8.7109375" style="64"/>
    <col min="10518" max="10528" width="9.140625" style="64" customWidth="1"/>
    <col min="10529" max="10765" width="8.7109375" style="64"/>
    <col min="10766" max="10766" width="10.42578125" style="64" customWidth="1"/>
    <col min="10767" max="10768" width="8.7109375" style="64"/>
    <col min="10769" max="10769" width="10" style="64" bestFit="1" customWidth="1"/>
    <col min="10770" max="10773" width="8.7109375" style="64"/>
    <col min="10774" max="10784" width="9.140625" style="64" customWidth="1"/>
    <col min="10785" max="11021" width="8.7109375" style="64"/>
    <col min="11022" max="11022" width="10.42578125" style="64" customWidth="1"/>
    <col min="11023" max="11024" width="8.7109375" style="64"/>
    <col min="11025" max="11025" width="10" style="64" bestFit="1" customWidth="1"/>
    <col min="11026" max="11029" width="8.7109375" style="64"/>
    <col min="11030" max="11040" width="9.140625" style="64" customWidth="1"/>
    <col min="11041" max="11277" width="8.7109375" style="64"/>
    <col min="11278" max="11278" width="10.42578125" style="64" customWidth="1"/>
    <col min="11279" max="11280" width="8.7109375" style="64"/>
    <col min="11281" max="11281" width="10" style="64" bestFit="1" customWidth="1"/>
    <col min="11282" max="11285" width="8.7109375" style="64"/>
    <col min="11286" max="11296" width="9.140625" style="64" customWidth="1"/>
    <col min="11297" max="11533" width="8.7109375" style="64"/>
    <col min="11534" max="11534" width="10.42578125" style="64" customWidth="1"/>
    <col min="11535" max="11536" width="8.7109375" style="64"/>
    <col min="11537" max="11537" width="10" style="64" bestFit="1" customWidth="1"/>
    <col min="11538" max="11541" width="8.7109375" style="64"/>
    <col min="11542" max="11552" width="9.140625" style="64" customWidth="1"/>
    <col min="11553" max="11789" width="8.7109375" style="64"/>
    <col min="11790" max="11790" width="10.42578125" style="64" customWidth="1"/>
    <col min="11791" max="11792" width="8.7109375" style="64"/>
    <col min="11793" max="11793" width="10" style="64" bestFit="1" customWidth="1"/>
    <col min="11794" max="11797" width="8.7109375" style="64"/>
    <col min="11798" max="11808" width="9.140625" style="64" customWidth="1"/>
    <col min="11809" max="12045" width="8.7109375" style="64"/>
    <col min="12046" max="12046" width="10.42578125" style="64" customWidth="1"/>
    <col min="12047" max="12048" width="8.7109375" style="64"/>
    <col min="12049" max="12049" width="10" style="64" bestFit="1" customWidth="1"/>
    <col min="12050" max="12053" width="8.7109375" style="64"/>
    <col min="12054" max="12064" width="9.140625" style="64" customWidth="1"/>
    <col min="12065" max="12301" width="8.7109375" style="64"/>
    <col min="12302" max="12302" width="10.42578125" style="64" customWidth="1"/>
    <col min="12303" max="12304" width="8.7109375" style="64"/>
    <col min="12305" max="12305" width="10" style="64" bestFit="1" customWidth="1"/>
    <col min="12306" max="12309" width="8.7109375" style="64"/>
    <col min="12310" max="12320" width="9.140625" style="64" customWidth="1"/>
    <col min="12321" max="12557" width="8.7109375" style="64"/>
    <col min="12558" max="12558" width="10.42578125" style="64" customWidth="1"/>
    <col min="12559" max="12560" width="8.7109375" style="64"/>
    <col min="12561" max="12561" width="10" style="64" bestFit="1" customWidth="1"/>
    <col min="12562" max="12565" width="8.7109375" style="64"/>
    <col min="12566" max="12576" width="9.140625" style="64" customWidth="1"/>
    <col min="12577" max="12813" width="8.7109375" style="64"/>
    <col min="12814" max="12814" width="10.42578125" style="64" customWidth="1"/>
    <col min="12815" max="12816" width="8.7109375" style="64"/>
    <col min="12817" max="12817" width="10" style="64" bestFit="1" customWidth="1"/>
    <col min="12818" max="12821" width="8.7109375" style="64"/>
    <col min="12822" max="12832" width="9.140625" style="64" customWidth="1"/>
    <col min="12833" max="13069" width="8.7109375" style="64"/>
    <col min="13070" max="13070" width="10.42578125" style="64" customWidth="1"/>
    <col min="13071" max="13072" width="8.7109375" style="64"/>
    <col min="13073" max="13073" width="10" style="64" bestFit="1" customWidth="1"/>
    <col min="13074" max="13077" width="8.7109375" style="64"/>
    <col min="13078" max="13088" width="9.140625" style="64" customWidth="1"/>
    <col min="13089" max="13325" width="8.7109375" style="64"/>
    <col min="13326" max="13326" width="10.42578125" style="64" customWidth="1"/>
    <col min="13327" max="13328" width="8.7109375" style="64"/>
    <col min="13329" max="13329" width="10" style="64" bestFit="1" customWidth="1"/>
    <col min="13330" max="13333" width="8.7109375" style="64"/>
    <col min="13334" max="13344" width="9.140625" style="64" customWidth="1"/>
    <col min="13345" max="13581" width="8.7109375" style="64"/>
    <col min="13582" max="13582" width="10.42578125" style="64" customWidth="1"/>
    <col min="13583" max="13584" width="8.7109375" style="64"/>
    <col min="13585" max="13585" width="10" style="64" bestFit="1" customWidth="1"/>
    <col min="13586" max="13589" width="8.7109375" style="64"/>
    <col min="13590" max="13600" width="9.140625" style="64" customWidth="1"/>
    <col min="13601" max="13837" width="8.7109375" style="64"/>
    <col min="13838" max="13838" width="10.42578125" style="64" customWidth="1"/>
    <col min="13839" max="13840" width="8.7109375" style="64"/>
    <col min="13841" max="13841" width="10" style="64" bestFit="1" customWidth="1"/>
    <col min="13842" max="13845" width="8.7109375" style="64"/>
    <col min="13846" max="13856" width="9.140625" style="64" customWidth="1"/>
    <col min="13857" max="14093" width="8.7109375" style="64"/>
    <col min="14094" max="14094" width="10.42578125" style="64" customWidth="1"/>
    <col min="14095" max="14096" width="8.7109375" style="64"/>
    <col min="14097" max="14097" width="10" style="64" bestFit="1" customWidth="1"/>
    <col min="14098" max="14101" width="8.7109375" style="64"/>
    <col min="14102" max="14112" width="9.140625" style="64" customWidth="1"/>
    <col min="14113" max="14349" width="8.7109375" style="64"/>
    <col min="14350" max="14350" width="10.42578125" style="64" customWidth="1"/>
    <col min="14351" max="14352" width="8.7109375" style="64"/>
    <col min="14353" max="14353" width="10" style="64" bestFit="1" customWidth="1"/>
    <col min="14354" max="14357" width="8.7109375" style="64"/>
    <col min="14358" max="14368" width="9.140625" style="64" customWidth="1"/>
    <col min="14369" max="14605" width="8.7109375" style="64"/>
    <col min="14606" max="14606" width="10.42578125" style="64" customWidth="1"/>
    <col min="14607" max="14608" width="8.7109375" style="64"/>
    <col min="14609" max="14609" width="10" style="64" bestFit="1" customWidth="1"/>
    <col min="14610" max="14613" width="8.7109375" style="64"/>
    <col min="14614" max="14624" width="9.140625" style="64" customWidth="1"/>
    <col min="14625" max="14861" width="8.7109375" style="64"/>
    <col min="14862" max="14862" width="10.42578125" style="64" customWidth="1"/>
    <col min="14863" max="14864" width="8.7109375" style="64"/>
    <col min="14865" max="14865" width="10" style="64" bestFit="1" customWidth="1"/>
    <col min="14866" max="14869" width="8.7109375" style="64"/>
    <col min="14870" max="14880" width="9.140625" style="64" customWidth="1"/>
    <col min="14881" max="15117" width="8.7109375" style="64"/>
    <col min="15118" max="15118" width="10.42578125" style="64" customWidth="1"/>
    <col min="15119" max="15120" width="8.7109375" style="64"/>
    <col min="15121" max="15121" width="10" style="64" bestFit="1" customWidth="1"/>
    <col min="15122" max="15125" width="8.7109375" style="64"/>
    <col min="15126" max="15136" width="9.140625" style="64" customWidth="1"/>
    <col min="15137" max="15373" width="8.7109375" style="64"/>
    <col min="15374" max="15374" width="10.42578125" style="64" customWidth="1"/>
    <col min="15375" max="15376" width="8.7109375" style="64"/>
    <col min="15377" max="15377" width="10" style="64" bestFit="1" customWidth="1"/>
    <col min="15378" max="15381" width="8.7109375" style="64"/>
    <col min="15382" max="15392" width="9.140625" style="64" customWidth="1"/>
    <col min="15393" max="15629" width="8.7109375" style="64"/>
    <col min="15630" max="15630" width="10.42578125" style="64" customWidth="1"/>
    <col min="15631" max="15632" width="8.7109375" style="64"/>
    <col min="15633" max="15633" width="10" style="64" bestFit="1" customWidth="1"/>
    <col min="15634" max="15637" width="8.7109375" style="64"/>
    <col min="15638" max="15648" width="9.140625" style="64" customWidth="1"/>
    <col min="15649" max="15885" width="8.7109375" style="64"/>
    <col min="15886" max="15886" width="10.42578125" style="64" customWidth="1"/>
    <col min="15887" max="15888" width="8.7109375" style="64"/>
    <col min="15889" max="15889" width="10" style="64" bestFit="1" customWidth="1"/>
    <col min="15890" max="15893" width="8.7109375" style="64"/>
    <col min="15894" max="15904" width="9.140625" style="64" customWidth="1"/>
    <col min="15905" max="16141" width="8.7109375" style="64"/>
    <col min="16142" max="16142" width="10.42578125" style="64" customWidth="1"/>
    <col min="16143" max="16144" width="8.7109375" style="64"/>
    <col min="16145" max="16145" width="10" style="64" bestFit="1" customWidth="1"/>
    <col min="16146" max="16149" width="8.7109375" style="64"/>
    <col min="16150" max="16160" width="9.140625" style="64" customWidth="1"/>
    <col min="16161" max="16384" width="8.7109375" style="64"/>
  </cols>
  <sheetData>
    <row r="1" spans="1:21" ht="11.1" customHeight="1">
      <c r="A1" s="62" t="s">
        <v>49</v>
      </c>
    </row>
    <row r="2" spans="1:21" ht="11.1" customHeight="1">
      <c r="A2" s="66" t="s">
        <v>50</v>
      </c>
      <c r="C2" s="67" t="s">
        <v>51</v>
      </c>
      <c r="D2" s="67" t="s">
        <v>52</v>
      </c>
      <c r="L2" s="68" t="s">
        <v>53</v>
      </c>
    </row>
    <row r="3" spans="1:21" ht="11.1" customHeight="1">
      <c r="A3" s="69">
        <v>0</v>
      </c>
      <c r="B3" s="63">
        <v>0</v>
      </c>
      <c r="C3" s="63">
        <f t="shared" ref="C3:C33" si="0">B3*(1+M$7)/(1+M$7/12)</f>
        <v>0</v>
      </c>
      <c r="D3" s="63">
        <v>0</v>
      </c>
      <c r="L3" s="70" t="s">
        <v>54</v>
      </c>
    </row>
    <row r="4" spans="1:21" ht="11.1" customHeight="1">
      <c r="A4" s="69">
        <v>1</v>
      </c>
      <c r="B4" s="63">
        <v>0.88961310159971152</v>
      </c>
      <c r="C4" s="63">
        <f t="shared" si="0"/>
        <v>0.9544193540341277</v>
      </c>
      <c r="D4" s="63">
        <v>1</v>
      </c>
      <c r="E4" s="71"/>
      <c r="F4" s="71"/>
      <c r="G4" s="71"/>
      <c r="H4" s="71"/>
      <c r="M4" s="72" t="s">
        <v>55</v>
      </c>
      <c r="Q4" s="70" t="s">
        <v>56</v>
      </c>
    </row>
    <row r="5" spans="1:21" ht="11.1" customHeight="1">
      <c r="A5" s="69">
        <v>2</v>
      </c>
      <c r="B5" s="63">
        <v>1.7039054852811024</v>
      </c>
      <c r="C5" s="63">
        <f t="shared" si="0"/>
        <v>1.8280310504340307</v>
      </c>
      <c r="D5" s="63">
        <v>2</v>
      </c>
      <c r="E5" s="71"/>
      <c r="F5" s="71"/>
      <c r="G5" s="71"/>
      <c r="H5" s="71"/>
      <c r="L5" s="73" t="s">
        <v>57</v>
      </c>
      <c r="M5" s="74">
        <v>30</v>
      </c>
      <c r="N5" s="73" t="s">
        <v>58</v>
      </c>
      <c r="O5" s="75">
        <v>0</v>
      </c>
      <c r="P5" s="72" t="s">
        <v>59</v>
      </c>
      <c r="Q5" s="76">
        <f>PMT(M7/12,12*M5,-M6)</f>
        <v>7337.6457387937762</v>
      </c>
      <c r="U5" s="63">
        <f>U10/12/(1+M7/12)</f>
        <v>1.8280310504340307</v>
      </c>
    </row>
    <row r="6" spans="1:21" ht="11.1" customHeight="1">
      <c r="A6" s="69">
        <v>3</v>
      </c>
      <c r="B6" s="63">
        <v>2.4486496212995248</v>
      </c>
      <c r="C6" s="63">
        <f t="shared" si="0"/>
        <v>2.6270280705332651</v>
      </c>
      <c r="D6" s="63">
        <v>3</v>
      </c>
      <c r="E6" s="71"/>
      <c r="F6" s="71"/>
      <c r="G6" s="71"/>
      <c r="H6" s="71"/>
      <c r="L6" s="73" t="s">
        <v>60</v>
      </c>
      <c r="M6" s="74">
        <v>1000000</v>
      </c>
      <c r="N6" s="73" t="s">
        <v>61</v>
      </c>
      <c r="O6" s="75">
        <v>0</v>
      </c>
      <c r="P6" s="73" t="s">
        <v>62</v>
      </c>
      <c r="Q6" s="77">
        <f>IRR(R12:R372,0.01)*12</f>
        <v>7.999999999999928E-2</v>
      </c>
      <c r="R6" s="73"/>
      <c r="S6" s="73"/>
    </row>
    <row r="7" spans="1:21" ht="11.1" customHeight="1">
      <c r="A7" s="69">
        <v>4</v>
      </c>
      <c r="B7" s="63">
        <v>3.1291755861869328</v>
      </c>
      <c r="C7" s="63">
        <f t="shared" si="0"/>
        <v>3.3571287745846567</v>
      </c>
      <c r="D7" s="63">
        <v>4</v>
      </c>
      <c r="E7" s="71"/>
      <c r="F7" s="71"/>
      <c r="G7" s="71"/>
      <c r="H7" s="71"/>
      <c r="L7" s="72" t="s">
        <v>63</v>
      </c>
      <c r="M7" s="75">
        <v>0.08</v>
      </c>
      <c r="N7" s="73" t="s">
        <v>64</v>
      </c>
      <c r="O7" s="74">
        <v>2</v>
      </c>
      <c r="P7" s="78" t="s">
        <v>65</v>
      </c>
      <c r="Q7" s="63">
        <f>U10/12</f>
        <v>1.8402179241035908</v>
      </c>
      <c r="R7" s="64" t="s">
        <v>66</v>
      </c>
    </row>
    <row r="8" spans="1:21" ht="11.1" customHeight="1">
      <c r="A8" s="69">
        <v>5</v>
      </c>
      <c r="B8" s="63">
        <v>3.7504049671633131</v>
      </c>
      <c r="C8" s="63">
        <f t="shared" si="0"/>
        <v>4.0236132760295149</v>
      </c>
      <c r="D8" s="63">
        <v>5</v>
      </c>
      <c r="E8" s="71"/>
      <c r="F8" s="71"/>
      <c r="G8" s="71"/>
      <c r="H8" s="71"/>
      <c r="L8" s="73"/>
      <c r="M8" s="75"/>
      <c r="N8" s="73" t="s">
        <v>67</v>
      </c>
      <c r="O8" s="75">
        <v>0</v>
      </c>
      <c r="P8" s="78" t="s">
        <v>68</v>
      </c>
      <c r="Q8" s="79">
        <f>Q7/(1+M7)</f>
        <v>1.7039054852811024</v>
      </c>
      <c r="R8" s="64" t="s">
        <v>66</v>
      </c>
    </row>
    <row r="9" spans="1:21" ht="11.1" customHeight="1">
      <c r="A9" s="69">
        <v>6</v>
      </c>
      <c r="B9" s="63">
        <v>4.3168821681633398</v>
      </c>
      <c r="C9" s="63">
        <f t="shared" si="0"/>
        <v>4.6313570280957688</v>
      </c>
      <c r="D9" s="63">
        <v>6</v>
      </c>
      <c r="E9" s="71"/>
      <c r="F9" s="71"/>
      <c r="G9" s="71"/>
      <c r="H9" s="71"/>
      <c r="L9" s="73"/>
      <c r="M9" s="75"/>
      <c r="N9" s="73"/>
      <c r="O9" s="74"/>
      <c r="P9" s="78"/>
      <c r="Q9" s="80"/>
      <c r="T9" s="81"/>
      <c r="U9" s="65" t="s">
        <v>69</v>
      </c>
    </row>
    <row r="10" spans="1:21" ht="11.1" customHeight="1">
      <c r="A10" s="69">
        <v>7</v>
      </c>
      <c r="B10" s="63">
        <v>4.8328033166146858</v>
      </c>
      <c r="C10" s="63">
        <f t="shared" si="0"/>
        <v>5.1848618363680741</v>
      </c>
      <c r="D10" s="63">
        <v>7</v>
      </c>
      <c r="E10" s="71"/>
      <c r="F10" s="71"/>
      <c r="G10" s="71"/>
      <c r="H10" s="71"/>
      <c r="L10" s="70" t="s">
        <v>70</v>
      </c>
      <c r="U10" s="82">
        <f>SUM(U13:U372)</f>
        <v>22.082615089243088</v>
      </c>
    </row>
    <row r="11" spans="1:21" ht="11.1" customHeight="1">
      <c r="A11" s="66">
        <v>8</v>
      </c>
      <c r="B11" s="63">
        <v>5.3020429548429</v>
      </c>
      <c r="C11" s="63">
        <f t="shared" si="0"/>
        <v>5.6882844945996682</v>
      </c>
      <c r="D11" s="63">
        <v>8</v>
      </c>
      <c r="E11" s="71"/>
      <c r="F11" s="71"/>
      <c r="G11" s="71"/>
      <c r="H11" s="71"/>
      <c r="L11" s="72" t="s">
        <v>71</v>
      </c>
      <c r="M11" s="73" t="s">
        <v>72</v>
      </c>
      <c r="N11" s="73" t="s">
        <v>73</v>
      </c>
      <c r="O11" s="73" t="s">
        <v>74</v>
      </c>
      <c r="P11" s="73" t="s">
        <v>75</v>
      </c>
      <c r="Q11" s="78" t="s">
        <v>76</v>
      </c>
      <c r="R11" s="73" t="s">
        <v>77</v>
      </c>
      <c r="S11" s="73" t="s">
        <v>46</v>
      </c>
      <c r="T11" s="83" t="s">
        <v>47</v>
      </c>
      <c r="U11" s="82" t="s">
        <v>44</v>
      </c>
    </row>
    <row r="12" spans="1:21" ht="11.1" customHeight="1">
      <c r="A12" s="84">
        <v>9</v>
      </c>
      <c r="B12" s="63">
        <v>5.7281786858858412</v>
      </c>
      <c r="C12" s="63">
        <f t="shared" si="0"/>
        <v>6.1454632259172604</v>
      </c>
      <c r="D12" s="63">
        <v>9</v>
      </c>
      <c r="E12" s="71"/>
      <c r="F12" s="71"/>
      <c r="G12" s="71"/>
      <c r="H12" s="71"/>
      <c r="L12" s="85">
        <v>0</v>
      </c>
      <c r="P12" s="84">
        <f>M6</f>
        <v>1000000</v>
      </c>
      <c r="Q12" s="86">
        <v>35125</v>
      </c>
      <c r="R12" s="85">
        <f>-(1-$O$5)*$M$6</f>
        <v>-1000000</v>
      </c>
      <c r="S12" s="85"/>
      <c r="T12" s="87"/>
      <c r="U12" s="87"/>
    </row>
    <row r="13" spans="1:21" ht="11.1" customHeight="1">
      <c r="A13" s="84">
        <v>10</v>
      </c>
      <c r="B13" s="63">
        <v>6.1145139304887275</v>
      </c>
      <c r="C13" s="63">
        <f t="shared" si="0"/>
        <v>6.5599420976104232</v>
      </c>
      <c r="D13" s="63">
        <v>10</v>
      </c>
      <c r="E13" s="71"/>
      <c r="F13" s="71"/>
      <c r="G13" s="71"/>
      <c r="H13" s="71"/>
      <c r="L13" s="85">
        <v>1</v>
      </c>
      <c r="M13" s="76">
        <f t="shared" ref="M13:M76" si="1">IF(L13&gt;M$5*12,0,PMT(M$7/12,M$5*12,-M$6))</f>
        <v>7337.6457387937762</v>
      </c>
      <c r="N13" s="76">
        <f t="shared" ref="N13:N76" si="2">IF(L13&gt;12*M$5,0,P12*M$7/12)</f>
        <v>6666.666666666667</v>
      </c>
      <c r="O13" s="76">
        <f t="shared" ref="O13:O76" si="3">IF(L13&gt;12*M$5,0,M13-N13)</f>
        <v>670.97907212710925</v>
      </c>
      <c r="P13" s="84">
        <f t="shared" ref="P13:P76" si="4">IF(L13&gt;M$5*12,0,P12-O13)</f>
        <v>999329.02092787286</v>
      </c>
      <c r="Q13" s="86">
        <v>35156</v>
      </c>
      <c r="R13" s="88">
        <f>IF($L13&lt;$O$7*12,$M13,IF($L13&gt;$O$7*12,0,$M13+$P13*(1+$O$6)))</f>
        <v>7337.6457387937762</v>
      </c>
      <c r="S13" s="88">
        <f>R13/(1+M$7/12)^L13</f>
        <v>7289.0520584044143</v>
      </c>
      <c r="T13" s="87">
        <f>-S13/R$12</f>
        <v>7.289052058404414E-3</v>
      </c>
      <c r="U13" s="87">
        <f>T13*L13</f>
        <v>7.289052058404414E-3</v>
      </c>
    </row>
    <row r="14" spans="1:21" ht="11.1" customHeight="1">
      <c r="A14" s="69">
        <v>11</v>
      </c>
      <c r="B14" s="63">
        <v>6.4640989400362194</v>
      </c>
      <c r="C14" s="63">
        <f t="shared" si="0"/>
        <v>6.9349935648070709</v>
      </c>
      <c r="E14" s="71"/>
      <c r="F14" s="71"/>
      <c r="G14" s="71"/>
      <c r="H14" s="71"/>
      <c r="L14" s="85">
        <f t="shared" ref="L14:L77" si="5">L13+1</f>
        <v>2</v>
      </c>
      <c r="M14" s="76">
        <f t="shared" si="1"/>
        <v>7337.6457387937762</v>
      </c>
      <c r="N14" s="76">
        <f t="shared" si="2"/>
        <v>6662.1934728524857</v>
      </c>
      <c r="O14" s="76">
        <f t="shared" si="3"/>
        <v>675.45226594129053</v>
      </c>
      <c r="P14" s="84">
        <f t="shared" si="4"/>
        <v>998653.56866193155</v>
      </c>
      <c r="Q14" s="86">
        <v>35186</v>
      </c>
      <c r="R14" s="88">
        <f t="shared" ref="R14:R77" si="6">IF(L14&lt;O$7*12,M14,IF(L14&gt;O$7*12,0,M14+P14*(1+O$6)))</f>
        <v>7337.6457387937762</v>
      </c>
      <c r="S14" s="88">
        <f t="shared" ref="S14:S77" si="7">R14/(1+M$7/12)^L14</f>
        <v>7240.7801904679609</v>
      </c>
      <c r="T14" s="87">
        <f t="shared" ref="T14:T77" si="8">-S14/R$12</f>
        <v>7.2407801904679605E-3</v>
      </c>
      <c r="U14" s="87">
        <f t="shared" ref="U14:U77" si="9">T14*L14</f>
        <v>1.4481560380935921E-2</v>
      </c>
    </row>
    <row r="15" spans="1:21" ht="11.1" customHeight="1">
      <c r="A15" s="84">
        <v>12</v>
      </c>
      <c r="B15" s="63">
        <v>6.779750199083928</v>
      </c>
      <c r="C15" s="63">
        <f t="shared" si="0"/>
        <v>7.2736392864344142</v>
      </c>
      <c r="E15" s="71"/>
      <c r="F15" s="71"/>
      <c r="G15" s="71"/>
      <c r="H15" s="71"/>
      <c r="L15" s="85">
        <f t="shared" si="5"/>
        <v>3</v>
      </c>
      <c r="M15" s="76">
        <f t="shared" si="1"/>
        <v>7337.6457387937762</v>
      </c>
      <c r="N15" s="76">
        <f t="shared" si="2"/>
        <v>6657.690457746211</v>
      </c>
      <c r="O15" s="76">
        <f t="shared" si="3"/>
        <v>679.95528104756522</v>
      </c>
      <c r="P15" s="84">
        <f t="shared" si="4"/>
        <v>997973.61338088394</v>
      </c>
      <c r="Q15" s="86">
        <v>35217</v>
      </c>
      <c r="R15" s="88">
        <f t="shared" si="6"/>
        <v>7337.6457387937762</v>
      </c>
      <c r="S15" s="88">
        <f t="shared" si="7"/>
        <v>7192.8280037761206</v>
      </c>
      <c r="T15" s="87">
        <f t="shared" si="8"/>
        <v>7.192828003776121E-3</v>
      </c>
      <c r="U15" s="87">
        <f t="shared" si="9"/>
        <v>2.1578484011328364E-2</v>
      </c>
    </row>
    <row r="16" spans="1:21" ht="11.1" customHeight="1">
      <c r="A16" s="69">
        <v>13</v>
      </c>
      <c r="B16" s="63">
        <v>7.0640683409081451</v>
      </c>
      <c r="C16" s="63">
        <f t="shared" si="0"/>
        <v>7.5786693458749639</v>
      </c>
      <c r="E16" s="71"/>
      <c r="F16" s="71"/>
      <c r="G16" s="71"/>
      <c r="H16" s="71"/>
      <c r="L16" s="85">
        <f t="shared" si="5"/>
        <v>4</v>
      </c>
      <c r="M16" s="76">
        <f t="shared" si="1"/>
        <v>7337.6457387937762</v>
      </c>
      <c r="N16" s="76">
        <f t="shared" si="2"/>
        <v>6653.157422539226</v>
      </c>
      <c r="O16" s="76">
        <f t="shared" si="3"/>
        <v>684.48831625455023</v>
      </c>
      <c r="P16" s="84">
        <f t="shared" si="4"/>
        <v>997289.12506462936</v>
      </c>
      <c r="Q16" s="86">
        <v>35247</v>
      </c>
      <c r="R16" s="88">
        <f t="shared" si="6"/>
        <v>7337.6457387937762</v>
      </c>
      <c r="S16" s="88">
        <f t="shared" si="7"/>
        <v>7145.1933812345578</v>
      </c>
      <c r="T16" s="87">
        <f t="shared" si="8"/>
        <v>7.145193381234558E-3</v>
      </c>
      <c r="U16" s="87">
        <f t="shared" si="9"/>
        <v>2.8580773524938232E-2</v>
      </c>
    </row>
    <row r="17" spans="1:21" ht="11.1" customHeight="1">
      <c r="A17" s="69">
        <v>14</v>
      </c>
      <c r="B17" s="63">
        <v>7.3194546900338988</v>
      </c>
      <c r="C17" s="63">
        <f t="shared" si="0"/>
        <v>7.8526599985794165</v>
      </c>
      <c r="E17" s="71"/>
      <c r="F17" s="71"/>
      <c r="G17" s="71"/>
      <c r="H17" s="71"/>
      <c r="L17" s="85">
        <f t="shared" si="5"/>
        <v>5</v>
      </c>
      <c r="M17" s="76">
        <f t="shared" si="1"/>
        <v>7337.6457387937762</v>
      </c>
      <c r="N17" s="76">
        <f t="shared" si="2"/>
        <v>6648.594167097529</v>
      </c>
      <c r="O17" s="76">
        <f t="shared" si="3"/>
        <v>689.05157169624727</v>
      </c>
      <c r="P17" s="84">
        <f t="shared" si="4"/>
        <v>996600.07349293306</v>
      </c>
      <c r="Q17" s="86">
        <v>35278</v>
      </c>
      <c r="R17" s="88">
        <f t="shared" si="6"/>
        <v>7337.6457387937762</v>
      </c>
      <c r="S17" s="88">
        <f t="shared" si="7"/>
        <v>7097.8742197694282</v>
      </c>
      <c r="T17" s="87">
        <f t="shared" si="8"/>
        <v>7.097874219769428E-3</v>
      </c>
      <c r="U17" s="87">
        <f t="shared" si="9"/>
        <v>3.5489371098847138E-2</v>
      </c>
    </row>
    <row r="18" spans="1:21" ht="11.1" customHeight="1">
      <c r="A18" s="84">
        <v>15</v>
      </c>
      <c r="B18" s="63">
        <v>7.5481265369677297</v>
      </c>
      <c r="C18" s="63">
        <f t="shared" si="0"/>
        <v>8.0979900595282945</v>
      </c>
      <c r="E18" s="71"/>
      <c r="F18" s="71"/>
      <c r="G18" s="71"/>
      <c r="H18" s="71"/>
      <c r="L18" s="85">
        <f t="shared" si="5"/>
        <v>6</v>
      </c>
      <c r="M18" s="76">
        <f t="shared" si="1"/>
        <v>7337.6457387937762</v>
      </c>
      <c r="N18" s="76">
        <f t="shared" si="2"/>
        <v>6644.0004899528867</v>
      </c>
      <c r="O18" s="76">
        <f t="shared" si="3"/>
        <v>693.64524884088951</v>
      </c>
      <c r="P18" s="84">
        <f t="shared" si="4"/>
        <v>995906.42824409215</v>
      </c>
      <c r="Q18" s="86">
        <v>35309</v>
      </c>
      <c r="R18" s="88">
        <f t="shared" si="6"/>
        <v>7337.6457387937762</v>
      </c>
      <c r="S18" s="88">
        <f t="shared" si="7"/>
        <v>7050.8684302345318</v>
      </c>
      <c r="T18" s="87">
        <f t="shared" si="8"/>
        <v>7.0508684302345321E-3</v>
      </c>
      <c r="U18" s="87">
        <f t="shared" si="9"/>
        <v>4.2305210581407196E-2</v>
      </c>
    </row>
    <row r="19" spans="1:21" ht="11.1" customHeight="1">
      <c r="A19" s="69">
        <v>16</v>
      </c>
      <c r="B19" s="63">
        <v>7.7521312422971524</v>
      </c>
      <c r="C19" s="63">
        <f t="shared" si="0"/>
        <v>8.3168560347823757</v>
      </c>
      <c r="E19" s="71"/>
      <c r="F19" s="71"/>
      <c r="G19" s="71"/>
      <c r="H19" s="71"/>
      <c r="L19" s="85">
        <f t="shared" si="5"/>
        <v>7</v>
      </c>
      <c r="M19" s="76">
        <f t="shared" si="1"/>
        <v>7337.6457387937762</v>
      </c>
      <c r="N19" s="76">
        <f t="shared" si="2"/>
        <v>6639.376188293948</v>
      </c>
      <c r="O19" s="76">
        <f t="shared" si="3"/>
        <v>698.26955049982826</v>
      </c>
      <c r="P19" s="84">
        <f t="shared" si="4"/>
        <v>995208.1586935923</v>
      </c>
      <c r="Q19" s="86">
        <v>35339</v>
      </c>
      <c r="R19" s="88">
        <f t="shared" si="6"/>
        <v>7337.6457387937762</v>
      </c>
      <c r="S19" s="88">
        <f t="shared" si="7"/>
        <v>7004.1739373190712</v>
      </c>
      <c r="T19" s="87">
        <f t="shared" si="8"/>
        <v>7.0041739373190711E-3</v>
      </c>
      <c r="U19" s="87">
        <f t="shared" si="9"/>
        <v>4.9029217561233497E-2</v>
      </c>
    </row>
    <row r="20" spans="1:21" ht="11.1" customHeight="1">
      <c r="A20" s="69">
        <v>17</v>
      </c>
      <c r="B20" s="63">
        <v>7.9333592598724652</v>
      </c>
      <c r="C20" s="63">
        <f t="shared" si="0"/>
        <v>8.5112860933731103</v>
      </c>
      <c r="E20" s="71"/>
      <c r="F20" s="71"/>
      <c r="G20" s="71"/>
      <c r="H20" s="71"/>
      <c r="L20" s="85">
        <f t="shared" si="5"/>
        <v>8</v>
      </c>
      <c r="M20" s="76">
        <f t="shared" si="1"/>
        <v>7337.6457387937762</v>
      </c>
      <c r="N20" s="76">
        <f t="shared" si="2"/>
        <v>6634.721057957282</v>
      </c>
      <c r="O20" s="76">
        <f t="shared" si="3"/>
        <v>702.92468083649419</v>
      </c>
      <c r="P20" s="84">
        <f t="shared" si="4"/>
        <v>994505.2340127558</v>
      </c>
      <c r="Q20" s="86">
        <v>35370</v>
      </c>
      <c r="R20" s="88">
        <f t="shared" si="6"/>
        <v>7337.6457387937762</v>
      </c>
      <c r="S20" s="88">
        <f t="shared" si="7"/>
        <v>6957.7886794560318</v>
      </c>
      <c r="T20" s="87">
        <f t="shared" si="8"/>
        <v>6.9577886794560317E-3</v>
      </c>
      <c r="U20" s="87">
        <f t="shared" si="9"/>
        <v>5.5662309435648254E-2</v>
      </c>
    </row>
    <row r="21" spans="1:21" ht="11.1" customHeight="1">
      <c r="A21" s="69">
        <v>18</v>
      </c>
      <c r="B21" s="63">
        <v>8.0935561619108487</v>
      </c>
      <c r="C21" s="63">
        <f t="shared" si="0"/>
        <v>8.6831529684076667</v>
      </c>
      <c r="E21" s="71"/>
      <c r="F21" s="71"/>
      <c r="G21" s="71"/>
      <c r="H21" s="71"/>
      <c r="L21" s="85">
        <f t="shared" si="5"/>
        <v>9</v>
      </c>
      <c r="M21" s="76">
        <f t="shared" si="1"/>
        <v>7337.6457387937762</v>
      </c>
      <c r="N21" s="76">
        <f t="shared" si="2"/>
        <v>6630.0348934183721</v>
      </c>
      <c r="O21" s="76">
        <f t="shared" si="3"/>
        <v>707.6108453754041</v>
      </c>
      <c r="P21" s="84">
        <f t="shared" si="4"/>
        <v>993797.62316738034</v>
      </c>
      <c r="Q21" s="86">
        <v>35400</v>
      </c>
      <c r="R21" s="88">
        <f t="shared" si="6"/>
        <v>7337.6457387937762</v>
      </c>
      <c r="S21" s="88">
        <f t="shared" si="7"/>
        <v>6911.7106087311586</v>
      </c>
      <c r="T21" s="87">
        <f t="shared" si="8"/>
        <v>6.911710608731159E-3</v>
      </c>
      <c r="U21" s="87">
        <f t="shared" si="9"/>
        <v>6.2205395478580429E-2</v>
      </c>
    </row>
    <row r="22" spans="1:21" ht="11.1" customHeight="1">
      <c r="A22" s="84">
        <v>19</v>
      </c>
      <c r="B22" s="63">
        <v>8.2343337425139644</v>
      </c>
      <c r="C22" s="63">
        <f t="shared" si="0"/>
        <v>8.8341858694520692</v>
      </c>
      <c r="E22" s="71"/>
      <c r="F22" s="71"/>
      <c r="G22" s="71"/>
      <c r="H22" s="71"/>
      <c r="L22" s="85">
        <f t="shared" si="5"/>
        <v>10</v>
      </c>
      <c r="M22" s="76">
        <f t="shared" si="1"/>
        <v>7337.6457387937762</v>
      </c>
      <c r="N22" s="76">
        <f t="shared" si="2"/>
        <v>6625.3174877825359</v>
      </c>
      <c r="O22" s="76">
        <f t="shared" si="3"/>
        <v>712.32825101124035</v>
      </c>
      <c r="P22" s="84">
        <f t="shared" si="4"/>
        <v>993085.29491636914</v>
      </c>
      <c r="Q22" s="86">
        <v>35431</v>
      </c>
      <c r="R22" s="88">
        <f t="shared" si="6"/>
        <v>7337.6457387937762</v>
      </c>
      <c r="S22" s="88">
        <f t="shared" si="7"/>
        <v>6865.9376907925416</v>
      </c>
      <c r="T22" s="87">
        <f t="shared" si="8"/>
        <v>6.865937690792542E-3</v>
      </c>
      <c r="U22" s="87">
        <f t="shared" si="9"/>
        <v>6.8659376907925423E-2</v>
      </c>
    </row>
    <row r="23" spans="1:21" ht="11.1" customHeight="1">
      <c r="A23" s="84">
        <v>20</v>
      </c>
      <c r="B23" s="63">
        <v>8.3571802702281346</v>
      </c>
      <c r="C23" s="63">
        <f t="shared" si="0"/>
        <v>8.9659814819666082</v>
      </c>
      <c r="E23" s="71"/>
      <c r="F23" s="71"/>
      <c r="G23" s="71"/>
      <c r="H23" s="71"/>
      <c r="L23" s="85">
        <f t="shared" si="5"/>
        <v>11</v>
      </c>
      <c r="M23" s="76">
        <f t="shared" si="1"/>
        <v>7337.6457387937762</v>
      </c>
      <c r="N23" s="76">
        <f t="shared" si="2"/>
        <v>6620.568632775794</v>
      </c>
      <c r="O23" s="76">
        <f t="shared" si="3"/>
        <v>717.07710601798226</v>
      </c>
      <c r="P23" s="84">
        <f t="shared" si="4"/>
        <v>992368.21781035117</v>
      </c>
      <c r="Q23" s="86">
        <v>35462</v>
      </c>
      <c r="R23" s="88">
        <f t="shared" si="6"/>
        <v>7337.6457387937762</v>
      </c>
      <c r="S23" s="88">
        <f t="shared" si="7"/>
        <v>6820.4679047608033</v>
      </c>
      <c r="T23" s="87">
        <f t="shared" si="8"/>
        <v>6.8204679047608029E-3</v>
      </c>
      <c r="U23" s="87">
        <f t="shared" si="9"/>
        <v>7.5025146952368837E-2</v>
      </c>
    </row>
    <row r="24" spans="1:21" ht="11.1" customHeight="1">
      <c r="A24" s="69">
        <v>21</v>
      </c>
      <c r="B24" s="63">
        <v>8.4634699548632124</v>
      </c>
      <c r="C24" s="63">
        <f t="shared" si="0"/>
        <v>9.0800141237605345</v>
      </c>
      <c r="E24" s="71"/>
      <c r="F24" s="71"/>
      <c r="G24" s="71"/>
      <c r="H24" s="71"/>
      <c r="L24" s="85">
        <f t="shared" si="5"/>
        <v>12</v>
      </c>
      <c r="M24" s="76">
        <f t="shared" si="1"/>
        <v>7337.6457387937762</v>
      </c>
      <c r="N24" s="76">
        <f t="shared" si="2"/>
        <v>6615.7881187356752</v>
      </c>
      <c r="O24" s="76">
        <f t="shared" si="3"/>
        <v>721.85762005810102</v>
      </c>
      <c r="P24" s="84">
        <f t="shared" si="4"/>
        <v>991646.36019029305</v>
      </c>
      <c r="Q24" s="86">
        <v>35490</v>
      </c>
      <c r="R24" s="88">
        <f t="shared" si="6"/>
        <v>7337.6457387937762</v>
      </c>
      <c r="S24" s="88">
        <f t="shared" si="7"/>
        <v>6775.2992431398707</v>
      </c>
      <c r="T24" s="87">
        <f t="shared" si="8"/>
        <v>6.7752992431398705E-3</v>
      </c>
      <c r="U24" s="87">
        <f t="shared" si="9"/>
        <v>8.1303590917678442E-2</v>
      </c>
    </row>
    <row r="25" spans="1:21" ht="11.1" customHeight="1">
      <c r="A25" s="69">
        <v>22</v>
      </c>
      <c r="B25" s="63">
        <v>8.5544716887882313</v>
      </c>
      <c r="C25" s="63">
        <f t="shared" si="0"/>
        <v>9.1776451230708194</v>
      </c>
      <c r="E25" s="71"/>
      <c r="F25" s="71"/>
      <c r="G25" s="71"/>
      <c r="H25" s="71"/>
      <c r="L25" s="85">
        <f t="shared" si="5"/>
        <v>13</v>
      </c>
      <c r="M25" s="76">
        <f t="shared" si="1"/>
        <v>7337.6457387937762</v>
      </c>
      <c r="N25" s="76">
        <f t="shared" si="2"/>
        <v>6610.9757346019542</v>
      </c>
      <c r="O25" s="76">
        <f t="shared" si="3"/>
        <v>726.67000419182204</v>
      </c>
      <c r="P25" s="84">
        <f t="shared" si="4"/>
        <v>990919.69018610124</v>
      </c>
      <c r="Q25" s="86">
        <v>35521</v>
      </c>
      <c r="R25" s="88">
        <f t="shared" si="6"/>
        <v>7337.6457387937762</v>
      </c>
      <c r="S25" s="88">
        <f t="shared" si="7"/>
        <v>6730.4297117283486</v>
      </c>
      <c r="T25" s="87">
        <f t="shared" si="8"/>
        <v>6.7304297117283486E-3</v>
      </c>
      <c r="U25" s="87">
        <f t="shared" si="9"/>
        <v>8.7495586252468532E-2</v>
      </c>
    </row>
    <row r="26" spans="1:21" ht="11.1" customHeight="1">
      <c r="A26" s="84">
        <v>23</v>
      </c>
      <c r="B26" s="63">
        <v>8.6313571183068643</v>
      </c>
      <c r="C26" s="63">
        <f t="shared" si="0"/>
        <v>9.2601314779186232</v>
      </c>
      <c r="E26" s="71"/>
      <c r="F26" s="71"/>
      <c r="G26" s="71"/>
      <c r="H26" s="71"/>
      <c r="L26" s="85">
        <f t="shared" si="5"/>
        <v>14</v>
      </c>
      <c r="M26" s="76">
        <f t="shared" si="1"/>
        <v>7337.6457387937762</v>
      </c>
      <c r="N26" s="76">
        <f t="shared" si="2"/>
        <v>6606.1312679073417</v>
      </c>
      <c r="O26" s="76">
        <f t="shared" si="3"/>
        <v>731.51447088643454</v>
      </c>
      <c r="P26" s="84">
        <f t="shared" si="4"/>
        <v>990188.17571521481</v>
      </c>
      <c r="Q26" s="86">
        <v>35551</v>
      </c>
      <c r="R26" s="88">
        <f t="shared" si="6"/>
        <v>7337.6457387937762</v>
      </c>
      <c r="S26" s="88">
        <f t="shared" si="7"/>
        <v>6685.8573295314727</v>
      </c>
      <c r="T26" s="87">
        <f t="shared" si="8"/>
        <v>6.6858573295314723E-3</v>
      </c>
      <c r="U26" s="87">
        <f t="shared" si="9"/>
        <v>9.3602002613440607E-2</v>
      </c>
    </row>
    <row r="27" spans="1:21" ht="11.1" customHeight="1">
      <c r="A27" s="84">
        <v>24</v>
      </c>
      <c r="B27" s="63">
        <v>8.6952080964544152</v>
      </c>
      <c r="C27" s="63">
        <f t="shared" si="0"/>
        <v>9.3286338518252681</v>
      </c>
      <c r="E27" s="71"/>
      <c r="F27" s="71"/>
      <c r="G27" s="71"/>
      <c r="H27" s="71"/>
      <c r="L27" s="85">
        <f t="shared" si="5"/>
        <v>15</v>
      </c>
      <c r="M27" s="76">
        <f t="shared" si="1"/>
        <v>7337.6457387937762</v>
      </c>
      <c r="N27" s="76">
        <f t="shared" si="2"/>
        <v>6601.2545047680987</v>
      </c>
      <c r="O27" s="76">
        <f t="shared" si="3"/>
        <v>736.39123402567748</v>
      </c>
      <c r="P27" s="84">
        <f t="shared" si="4"/>
        <v>989451.7844811891</v>
      </c>
      <c r="Q27" s="86">
        <v>35582</v>
      </c>
      <c r="R27" s="88">
        <f t="shared" si="6"/>
        <v>7337.6457387937762</v>
      </c>
      <c r="S27" s="88">
        <f t="shared" si="7"/>
        <v>6641.5801286736496</v>
      </c>
      <c r="T27" s="87">
        <f t="shared" si="8"/>
        <v>6.6415801286736492E-3</v>
      </c>
      <c r="U27" s="87">
        <f t="shared" si="9"/>
        <v>9.9623701930104738E-2</v>
      </c>
    </row>
    <row r="28" spans="1:21" ht="11.1" customHeight="1">
      <c r="A28" s="84">
        <v>25</v>
      </c>
      <c r="B28" s="63">
        <v>8.7470235646232979</v>
      </c>
      <c r="C28" s="63">
        <f t="shared" si="0"/>
        <v>9.3842239567481762</v>
      </c>
      <c r="E28" s="71"/>
      <c r="F28" s="71"/>
      <c r="G28" s="71"/>
      <c r="H28" s="71"/>
      <c r="L28" s="85">
        <f t="shared" si="5"/>
        <v>16</v>
      </c>
      <c r="M28" s="76">
        <f t="shared" si="1"/>
        <v>7337.6457387937762</v>
      </c>
      <c r="N28" s="76">
        <f t="shared" si="2"/>
        <v>6596.3452298745942</v>
      </c>
      <c r="O28" s="76">
        <f t="shared" si="3"/>
        <v>741.30050891918199</v>
      </c>
      <c r="P28" s="84">
        <f t="shared" si="4"/>
        <v>988710.48397226993</v>
      </c>
      <c r="Q28" s="86">
        <v>35612</v>
      </c>
      <c r="R28" s="88">
        <f t="shared" si="6"/>
        <v>7337.6457387937762</v>
      </c>
      <c r="S28" s="88">
        <f t="shared" si="7"/>
        <v>6597.5961543115718</v>
      </c>
      <c r="T28" s="87">
        <f t="shared" si="8"/>
        <v>6.597596154311572E-3</v>
      </c>
      <c r="U28" s="87">
        <f t="shared" si="9"/>
        <v>0.10556153846898515</v>
      </c>
    </row>
    <row r="29" spans="1:21" ht="11.1" customHeight="1">
      <c r="A29" s="69">
        <v>26</v>
      </c>
      <c r="B29" s="63">
        <v>8.787725906790719</v>
      </c>
      <c r="C29" s="63">
        <f t="shared" si="0"/>
        <v>9.4278913701993154</v>
      </c>
      <c r="E29" s="71"/>
      <c r="F29" s="71"/>
      <c r="G29" s="71"/>
      <c r="H29" s="71"/>
      <c r="L29" s="85">
        <f t="shared" si="5"/>
        <v>17</v>
      </c>
      <c r="M29" s="76">
        <f t="shared" si="1"/>
        <v>7337.6457387937762</v>
      </c>
      <c r="N29" s="76">
        <f t="shared" si="2"/>
        <v>6591.4032264817988</v>
      </c>
      <c r="O29" s="76">
        <f t="shared" si="3"/>
        <v>746.24251231197741</v>
      </c>
      <c r="P29" s="84">
        <f t="shared" si="4"/>
        <v>987964.24145995791</v>
      </c>
      <c r="Q29" s="86">
        <v>35643</v>
      </c>
      <c r="R29" s="88">
        <f t="shared" si="6"/>
        <v>7337.6457387937762</v>
      </c>
      <c r="S29" s="88">
        <f t="shared" si="7"/>
        <v>6553.9034645479187</v>
      </c>
      <c r="T29" s="87">
        <f t="shared" si="8"/>
        <v>6.553903464547919E-3</v>
      </c>
      <c r="U29" s="87">
        <f t="shared" si="9"/>
        <v>0.11141635889731462</v>
      </c>
    </row>
    <row r="30" spans="1:21" ht="11.1" customHeight="1">
      <c r="A30" s="84">
        <v>27</v>
      </c>
      <c r="B30" s="63">
        <v>8.818166816767631</v>
      </c>
      <c r="C30" s="63">
        <f t="shared" si="0"/>
        <v>9.4605498299096453</v>
      </c>
      <c r="E30" s="71"/>
      <c r="F30" s="71"/>
      <c r="G30" s="71"/>
      <c r="H30" s="71"/>
      <c r="L30" s="85">
        <f t="shared" si="5"/>
        <v>18</v>
      </c>
      <c r="M30" s="76">
        <f t="shared" si="1"/>
        <v>7337.6457387937762</v>
      </c>
      <c r="N30" s="76">
        <f t="shared" si="2"/>
        <v>6586.4282763997189</v>
      </c>
      <c r="O30" s="76">
        <f t="shared" si="3"/>
        <v>751.21746239405729</v>
      </c>
      <c r="P30" s="84">
        <f t="shared" si="4"/>
        <v>987213.02399756387</v>
      </c>
      <c r="Q30" s="86">
        <v>35674</v>
      </c>
      <c r="R30" s="88">
        <f t="shared" si="6"/>
        <v>7337.6457387937762</v>
      </c>
      <c r="S30" s="88">
        <f t="shared" si="7"/>
        <v>6510.5001303456156</v>
      </c>
      <c r="T30" s="87">
        <f t="shared" si="8"/>
        <v>6.510500130345616E-3</v>
      </c>
      <c r="U30" s="87">
        <f t="shared" si="9"/>
        <v>0.11718900234622109</v>
      </c>
    </row>
    <row r="31" spans="1:21" ht="11.1" customHeight="1">
      <c r="A31" s="84">
        <v>28</v>
      </c>
      <c r="B31" s="63">
        <v>8.8391327157902371</v>
      </c>
      <c r="C31" s="63">
        <f t="shared" si="0"/>
        <v>9.4830430460795938</v>
      </c>
      <c r="E31" s="71"/>
      <c r="F31" s="71"/>
      <c r="G31" s="71"/>
      <c r="H31" s="71"/>
      <c r="L31" s="85">
        <f t="shared" si="5"/>
        <v>19</v>
      </c>
      <c r="M31" s="76">
        <f t="shared" si="1"/>
        <v>7337.6457387937762</v>
      </c>
      <c r="N31" s="76">
        <f t="shared" si="2"/>
        <v>6581.4201599837588</v>
      </c>
      <c r="O31" s="76">
        <f t="shared" si="3"/>
        <v>756.2255788100174</v>
      </c>
      <c r="P31" s="84">
        <f t="shared" si="4"/>
        <v>986456.7984187539</v>
      </c>
      <c r="Q31" s="86">
        <v>35704</v>
      </c>
      <c r="R31" s="88">
        <f t="shared" si="6"/>
        <v>7337.6457387937762</v>
      </c>
      <c r="S31" s="88">
        <f t="shared" si="7"/>
        <v>6467.3842354426642</v>
      </c>
      <c r="T31" s="87">
        <f t="shared" si="8"/>
        <v>6.4673842354426641E-3</v>
      </c>
      <c r="U31" s="87">
        <f t="shared" si="9"/>
        <v>0.12288030047341061</v>
      </c>
    </row>
    <row r="32" spans="1:21" ht="11.1" customHeight="1">
      <c r="A32" s="84">
        <v>29</v>
      </c>
      <c r="B32" s="63">
        <v>8.8513497549151712</v>
      </c>
      <c r="C32" s="63">
        <f t="shared" si="0"/>
        <v>9.4961500681871378</v>
      </c>
      <c r="E32" s="71"/>
      <c r="F32" s="71"/>
      <c r="G32" s="71"/>
      <c r="H32" s="71"/>
      <c r="L32" s="85">
        <f t="shared" si="5"/>
        <v>20</v>
      </c>
      <c r="M32" s="76">
        <f t="shared" si="1"/>
        <v>7337.6457387937762</v>
      </c>
      <c r="N32" s="76">
        <f t="shared" si="2"/>
        <v>6576.3786561250263</v>
      </c>
      <c r="O32" s="76">
        <f t="shared" si="3"/>
        <v>761.26708266874994</v>
      </c>
      <c r="P32" s="84">
        <f t="shared" si="4"/>
        <v>985695.53133608517</v>
      </c>
      <c r="Q32" s="86">
        <v>35735</v>
      </c>
      <c r="R32" s="88">
        <f t="shared" si="6"/>
        <v>7337.6457387937762</v>
      </c>
      <c r="S32" s="88">
        <f t="shared" si="7"/>
        <v>6424.5538762675487</v>
      </c>
      <c r="T32" s="87">
        <f t="shared" si="8"/>
        <v>6.4245538762675485E-3</v>
      </c>
      <c r="U32" s="87">
        <f t="shared" si="9"/>
        <v>0.12849107752535097</v>
      </c>
    </row>
    <row r="33" spans="1:21" ht="11.1" customHeight="1">
      <c r="A33" s="84">
        <v>30</v>
      </c>
      <c r="B33" s="63">
        <v>8.8554884340383868</v>
      </c>
      <c r="C33" s="63">
        <f t="shared" si="0"/>
        <v>9.5005902404915172</v>
      </c>
      <c r="E33" s="71"/>
      <c r="F33" s="71"/>
      <c r="G33" s="71"/>
      <c r="H33" s="71"/>
      <c r="L33" s="85">
        <f t="shared" si="5"/>
        <v>21</v>
      </c>
      <c r="M33" s="76">
        <f t="shared" si="1"/>
        <v>7337.6457387937762</v>
      </c>
      <c r="N33" s="76">
        <f t="shared" si="2"/>
        <v>6571.3035422405674</v>
      </c>
      <c r="O33" s="76">
        <f t="shared" si="3"/>
        <v>766.34219655320885</v>
      </c>
      <c r="P33" s="84">
        <f t="shared" si="4"/>
        <v>984929.18913953193</v>
      </c>
      <c r="Q33" s="86">
        <v>35765</v>
      </c>
      <c r="R33" s="88">
        <f t="shared" si="6"/>
        <v>7337.6457387937762</v>
      </c>
      <c r="S33" s="88">
        <f t="shared" si="7"/>
        <v>6382.0071618551801</v>
      </c>
      <c r="T33" s="87">
        <f t="shared" si="8"/>
        <v>6.3820071618551797E-3</v>
      </c>
      <c r="U33" s="87">
        <f t="shared" si="9"/>
        <v>0.13402215039895876</v>
      </c>
    </row>
    <row r="34" spans="1:21" ht="11.1" customHeight="1">
      <c r="A34" s="84"/>
      <c r="L34" s="85">
        <f t="shared" si="5"/>
        <v>22</v>
      </c>
      <c r="M34" s="76">
        <f t="shared" si="1"/>
        <v>7337.6457387937762</v>
      </c>
      <c r="N34" s="76">
        <f t="shared" si="2"/>
        <v>6566.1945942635466</v>
      </c>
      <c r="O34" s="76">
        <f t="shared" si="3"/>
        <v>771.45114453022961</v>
      </c>
      <c r="P34" s="84">
        <f t="shared" si="4"/>
        <v>984157.73799500172</v>
      </c>
      <c r="Q34" s="86">
        <v>35796</v>
      </c>
      <c r="R34" s="88">
        <f t="shared" si="6"/>
        <v>7337.6457387937762</v>
      </c>
      <c r="S34" s="88">
        <f t="shared" si="7"/>
        <v>6339.7422137634248</v>
      </c>
      <c r="T34" s="87">
        <f t="shared" si="8"/>
        <v>6.3397422137634251E-3</v>
      </c>
      <c r="U34" s="87">
        <f t="shared" si="9"/>
        <v>0.13947432870279536</v>
      </c>
    </row>
    <row r="35" spans="1:21" ht="11.1" customHeight="1">
      <c r="A35" s="84"/>
      <c r="L35" s="85">
        <f t="shared" si="5"/>
        <v>23</v>
      </c>
      <c r="M35" s="76">
        <f t="shared" si="1"/>
        <v>7337.6457387937762</v>
      </c>
      <c r="N35" s="76">
        <f t="shared" si="2"/>
        <v>6561.0515866333444</v>
      </c>
      <c r="O35" s="76">
        <f t="shared" si="3"/>
        <v>776.5941521604318</v>
      </c>
      <c r="P35" s="84">
        <f t="shared" si="4"/>
        <v>983381.14384284127</v>
      </c>
      <c r="Q35" s="86">
        <v>35827</v>
      </c>
      <c r="R35" s="88">
        <f t="shared" si="6"/>
        <v>7337.6457387937762</v>
      </c>
      <c r="S35" s="88">
        <f t="shared" si="7"/>
        <v>6297.7571659901578</v>
      </c>
      <c r="T35" s="87">
        <f t="shared" si="8"/>
        <v>6.2977571659901576E-3</v>
      </c>
      <c r="U35" s="87">
        <f t="shared" si="9"/>
        <v>0.14484841481777364</v>
      </c>
    </row>
    <row r="36" spans="1:21" ht="11.1" customHeight="1">
      <c r="A36" s="84"/>
      <c r="L36" s="85">
        <f t="shared" si="5"/>
        <v>24</v>
      </c>
      <c r="M36" s="76">
        <f t="shared" si="1"/>
        <v>7337.6457387937762</v>
      </c>
      <c r="N36" s="76">
        <f t="shared" si="2"/>
        <v>6555.8742922856081</v>
      </c>
      <c r="O36" s="76">
        <f t="shared" si="3"/>
        <v>781.77144650816808</v>
      </c>
      <c r="P36" s="84">
        <f t="shared" si="4"/>
        <v>982599.37239633314</v>
      </c>
      <c r="Q36" s="86">
        <v>35855</v>
      </c>
      <c r="R36" s="88">
        <f t="shared" si="6"/>
        <v>989937.01813512691</v>
      </c>
      <c r="S36" s="88">
        <f t="shared" si="7"/>
        <v>844016.71407945687</v>
      </c>
      <c r="T36" s="87">
        <f t="shared" si="8"/>
        <v>0.84401671407945689</v>
      </c>
      <c r="U36" s="87">
        <f t="shared" si="9"/>
        <v>20.256401137906966</v>
      </c>
    </row>
    <row r="37" spans="1:21" ht="11.1" customHeight="1">
      <c r="A37" s="84"/>
      <c r="L37" s="85">
        <f t="shared" si="5"/>
        <v>25</v>
      </c>
      <c r="M37" s="76">
        <f t="shared" si="1"/>
        <v>7337.6457387937762</v>
      </c>
      <c r="N37" s="76">
        <f t="shared" si="2"/>
        <v>6550.6624826422203</v>
      </c>
      <c r="O37" s="76">
        <f t="shared" si="3"/>
        <v>786.98325615155591</v>
      </c>
      <c r="P37" s="84">
        <f t="shared" si="4"/>
        <v>981812.38914018159</v>
      </c>
      <c r="Q37" s="86">
        <v>35886</v>
      </c>
      <c r="R37" s="88">
        <f t="shared" si="6"/>
        <v>0</v>
      </c>
      <c r="S37" s="88">
        <f t="shared" si="7"/>
        <v>0</v>
      </c>
      <c r="T37" s="87">
        <f t="shared" si="8"/>
        <v>0</v>
      </c>
      <c r="U37" s="87">
        <f t="shared" si="9"/>
        <v>0</v>
      </c>
    </row>
    <row r="38" spans="1:21" ht="11.1" customHeight="1">
      <c r="A38" s="84"/>
      <c r="L38" s="85">
        <f t="shared" si="5"/>
        <v>26</v>
      </c>
      <c r="M38" s="76">
        <f t="shared" si="1"/>
        <v>7337.6457387937762</v>
      </c>
      <c r="N38" s="76">
        <f t="shared" si="2"/>
        <v>6545.4159276012106</v>
      </c>
      <c r="O38" s="76">
        <f t="shared" si="3"/>
        <v>792.22981119256565</v>
      </c>
      <c r="P38" s="84">
        <f t="shared" si="4"/>
        <v>981020.15932898899</v>
      </c>
      <c r="Q38" s="86">
        <v>35916</v>
      </c>
      <c r="R38" s="88">
        <f t="shared" si="6"/>
        <v>0</v>
      </c>
      <c r="S38" s="88">
        <f t="shared" si="7"/>
        <v>0</v>
      </c>
      <c r="T38" s="87">
        <f t="shared" si="8"/>
        <v>0</v>
      </c>
      <c r="U38" s="87">
        <f t="shared" si="9"/>
        <v>0</v>
      </c>
    </row>
    <row r="39" spans="1:21" ht="11.1" customHeight="1">
      <c r="A39" s="84"/>
      <c r="L39" s="85">
        <f t="shared" si="5"/>
        <v>27</v>
      </c>
      <c r="M39" s="76">
        <f t="shared" si="1"/>
        <v>7337.6457387937762</v>
      </c>
      <c r="N39" s="76">
        <f t="shared" si="2"/>
        <v>6540.1343955265938</v>
      </c>
      <c r="O39" s="76">
        <f t="shared" si="3"/>
        <v>797.51134326718238</v>
      </c>
      <c r="P39" s="84">
        <f t="shared" si="4"/>
        <v>980222.64798572182</v>
      </c>
      <c r="Q39" s="86">
        <v>35947</v>
      </c>
      <c r="R39" s="88">
        <f t="shared" si="6"/>
        <v>0</v>
      </c>
      <c r="S39" s="88">
        <f t="shared" si="7"/>
        <v>0</v>
      </c>
      <c r="T39" s="87">
        <f t="shared" si="8"/>
        <v>0</v>
      </c>
      <c r="U39" s="87">
        <f t="shared" si="9"/>
        <v>0</v>
      </c>
    </row>
    <row r="40" spans="1:21" ht="11.1" customHeight="1">
      <c r="A40" s="84"/>
      <c r="L40" s="85">
        <f t="shared" si="5"/>
        <v>28</v>
      </c>
      <c r="M40" s="76">
        <f t="shared" si="1"/>
        <v>7337.6457387937762</v>
      </c>
      <c r="N40" s="76">
        <f t="shared" si="2"/>
        <v>6534.8176532381449</v>
      </c>
      <c r="O40" s="76">
        <f t="shared" si="3"/>
        <v>802.82808555563133</v>
      </c>
      <c r="P40" s="84">
        <f t="shared" si="4"/>
        <v>979419.81990016624</v>
      </c>
      <c r="Q40" s="86">
        <v>35977</v>
      </c>
      <c r="R40" s="88">
        <f t="shared" si="6"/>
        <v>0</v>
      </c>
      <c r="S40" s="88">
        <f t="shared" si="7"/>
        <v>0</v>
      </c>
      <c r="T40" s="87">
        <f t="shared" si="8"/>
        <v>0</v>
      </c>
      <c r="U40" s="87">
        <f t="shared" si="9"/>
        <v>0</v>
      </c>
    </row>
    <row r="41" spans="1:21" ht="11.1" customHeight="1">
      <c r="A41" s="84"/>
      <c r="L41" s="85">
        <f t="shared" si="5"/>
        <v>29</v>
      </c>
      <c r="M41" s="76">
        <f t="shared" si="1"/>
        <v>7337.6457387937762</v>
      </c>
      <c r="N41" s="76">
        <f t="shared" si="2"/>
        <v>6529.4654660011083</v>
      </c>
      <c r="O41" s="76">
        <f t="shared" si="3"/>
        <v>808.18027279266789</v>
      </c>
      <c r="P41" s="84">
        <f t="shared" si="4"/>
        <v>978611.63962737354</v>
      </c>
      <c r="Q41" s="86">
        <v>36008</v>
      </c>
      <c r="R41" s="88">
        <f t="shared" si="6"/>
        <v>0</v>
      </c>
      <c r="S41" s="88">
        <f t="shared" si="7"/>
        <v>0</v>
      </c>
      <c r="T41" s="87">
        <f t="shared" si="8"/>
        <v>0</v>
      </c>
      <c r="U41" s="87">
        <f t="shared" si="9"/>
        <v>0</v>
      </c>
    </row>
    <row r="42" spans="1:21" ht="11.1" customHeight="1">
      <c r="A42" s="84"/>
      <c r="L42" s="85">
        <f t="shared" si="5"/>
        <v>30</v>
      </c>
      <c r="M42" s="76">
        <f t="shared" si="1"/>
        <v>7337.6457387937762</v>
      </c>
      <c r="N42" s="76">
        <f t="shared" si="2"/>
        <v>6524.077597515824</v>
      </c>
      <c r="O42" s="76">
        <f t="shared" si="3"/>
        <v>813.56814127795224</v>
      </c>
      <c r="P42" s="84">
        <f t="shared" si="4"/>
        <v>977798.07148609555</v>
      </c>
      <c r="Q42" s="86">
        <v>36039</v>
      </c>
      <c r="R42" s="88">
        <f t="shared" si="6"/>
        <v>0</v>
      </c>
      <c r="S42" s="88">
        <f t="shared" si="7"/>
        <v>0</v>
      </c>
      <c r="T42" s="87">
        <f t="shared" si="8"/>
        <v>0</v>
      </c>
      <c r="U42" s="87">
        <f t="shared" si="9"/>
        <v>0</v>
      </c>
    </row>
    <row r="43" spans="1:21" ht="11.1" customHeight="1">
      <c r="A43" s="84"/>
      <c r="L43" s="85">
        <f t="shared" si="5"/>
        <v>31</v>
      </c>
      <c r="M43" s="76">
        <f t="shared" si="1"/>
        <v>7337.6457387937762</v>
      </c>
      <c r="N43" s="76">
        <f t="shared" si="2"/>
        <v>6518.6538099073041</v>
      </c>
      <c r="O43" s="76">
        <f t="shared" si="3"/>
        <v>818.99192888647212</v>
      </c>
      <c r="P43" s="84">
        <f t="shared" si="4"/>
        <v>976979.07955720904</v>
      </c>
      <c r="Q43" s="86">
        <v>36069</v>
      </c>
      <c r="R43" s="88">
        <f t="shared" si="6"/>
        <v>0</v>
      </c>
      <c r="S43" s="88">
        <f t="shared" si="7"/>
        <v>0</v>
      </c>
      <c r="T43" s="87">
        <f t="shared" si="8"/>
        <v>0</v>
      </c>
      <c r="U43" s="87">
        <f t="shared" si="9"/>
        <v>0</v>
      </c>
    </row>
    <row r="44" spans="1:21" ht="11.1" customHeight="1">
      <c r="A44" s="84"/>
      <c r="L44" s="85">
        <f t="shared" si="5"/>
        <v>32</v>
      </c>
      <c r="M44" s="76">
        <f t="shared" si="1"/>
        <v>7337.6457387937762</v>
      </c>
      <c r="N44" s="76">
        <f t="shared" si="2"/>
        <v>6513.1938637147277</v>
      </c>
      <c r="O44" s="76">
        <f t="shared" si="3"/>
        <v>824.45187507904848</v>
      </c>
      <c r="P44" s="84">
        <f t="shared" si="4"/>
        <v>976154.62768212997</v>
      </c>
      <c r="Q44" s="86">
        <v>36100</v>
      </c>
      <c r="R44" s="88">
        <f t="shared" si="6"/>
        <v>0</v>
      </c>
      <c r="S44" s="88">
        <f t="shared" si="7"/>
        <v>0</v>
      </c>
      <c r="T44" s="87">
        <f t="shared" si="8"/>
        <v>0</v>
      </c>
      <c r="U44" s="87">
        <f t="shared" si="9"/>
        <v>0</v>
      </c>
    </row>
    <row r="45" spans="1:21" ht="11.1" customHeight="1">
      <c r="A45" s="84"/>
      <c r="L45" s="85">
        <f t="shared" si="5"/>
        <v>33</v>
      </c>
      <c r="M45" s="76">
        <f t="shared" si="1"/>
        <v>7337.6457387937762</v>
      </c>
      <c r="N45" s="76">
        <f t="shared" si="2"/>
        <v>6507.6975178808671</v>
      </c>
      <c r="O45" s="76">
        <f t="shared" si="3"/>
        <v>829.94822091290916</v>
      </c>
      <c r="P45" s="84">
        <f t="shared" si="4"/>
        <v>975324.67946121702</v>
      </c>
      <c r="Q45" s="86">
        <v>36130</v>
      </c>
      <c r="R45" s="88">
        <f t="shared" si="6"/>
        <v>0</v>
      </c>
      <c r="S45" s="88">
        <f t="shared" si="7"/>
        <v>0</v>
      </c>
      <c r="T45" s="87">
        <f t="shared" si="8"/>
        <v>0</v>
      </c>
      <c r="U45" s="87">
        <f t="shared" si="9"/>
        <v>0</v>
      </c>
    </row>
    <row r="46" spans="1:21" ht="11.1" customHeight="1">
      <c r="A46" s="84"/>
      <c r="L46" s="85">
        <f t="shared" si="5"/>
        <v>34</v>
      </c>
      <c r="M46" s="76">
        <f t="shared" si="1"/>
        <v>7337.6457387937762</v>
      </c>
      <c r="N46" s="76">
        <f t="shared" si="2"/>
        <v>6502.164529741447</v>
      </c>
      <c r="O46" s="76">
        <f t="shared" si="3"/>
        <v>835.48120905232918</v>
      </c>
      <c r="P46" s="84">
        <f t="shared" si="4"/>
        <v>974489.19825216464</v>
      </c>
      <c r="Q46" s="86">
        <v>36161</v>
      </c>
      <c r="R46" s="88">
        <f t="shared" si="6"/>
        <v>0</v>
      </c>
      <c r="S46" s="88">
        <f t="shared" si="7"/>
        <v>0</v>
      </c>
      <c r="T46" s="87">
        <f t="shared" si="8"/>
        <v>0</v>
      </c>
      <c r="U46" s="87">
        <f t="shared" si="9"/>
        <v>0</v>
      </c>
    </row>
    <row r="47" spans="1:21" ht="11.1" customHeight="1">
      <c r="A47" s="84"/>
      <c r="L47" s="85">
        <f t="shared" si="5"/>
        <v>35</v>
      </c>
      <c r="M47" s="76">
        <f t="shared" si="1"/>
        <v>7337.6457387937762</v>
      </c>
      <c r="N47" s="76">
        <f t="shared" si="2"/>
        <v>6496.5946550144317</v>
      </c>
      <c r="O47" s="76">
        <f t="shared" si="3"/>
        <v>841.05108377934448</v>
      </c>
      <c r="P47" s="84">
        <f t="shared" si="4"/>
        <v>973648.14716838533</v>
      </c>
      <c r="Q47" s="86">
        <v>36192</v>
      </c>
      <c r="R47" s="88">
        <f t="shared" si="6"/>
        <v>0</v>
      </c>
      <c r="S47" s="88">
        <f t="shared" si="7"/>
        <v>0</v>
      </c>
      <c r="T47" s="87">
        <f t="shared" si="8"/>
        <v>0</v>
      </c>
      <c r="U47" s="87">
        <f t="shared" si="9"/>
        <v>0</v>
      </c>
    </row>
    <row r="48" spans="1:21" ht="11.1" customHeight="1">
      <c r="A48" s="84"/>
      <c r="L48" s="85">
        <f t="shared" si="5"/>
        <v>36</v>
      </c>
      <c r="M48" s="76">
        <f t="shared" si="1"/>
        <v>7337.6457387937762</v>
      </c>
      <c r="N48" s="76">
        <f t="shared" si="2"/>
        <v>6490.9876477892358</v>
      </c>
      <c r="O48" s="76">
        <f t="shared" si="3"/>
        <v>846.65809100454044</v>
      </c>
      <c r="P48" s="84">
        <f t="shared" si="4"/>
        <v>972801.48907738074</v>
      </c>
      <c r="Q48" s="86">
        <v>36220</v>
      </c>
      <c r="R48" s="88">
        <f t="shared" si="6"/>
        <v>0</v>
      </c>
      <c r="S48" s="88">
        <f t="shared" si="7"/>
        <v>0</v>
      </c>
      <c r="T48" s="87">
        <f t="shared" si="8"/>
        <v>0</v>
      </c>
      <c r="U48" s="87">
        <f t="shared" si="9"/>
        <v>0</v>
      </c>
    </row>
    <row r="49" spans="1:21" ht="11.1" customHeight="1">
      <c r="A49" s="84"/>
      <c r="L49" s="85">
        <f t="shared" si="5"/>
        <v>37</v>
      </c>
      <c r="M49" s="76">
        <f t="shared" si="1"/>
        <v>7337.6457387937762</v>
      </c>
      <c r="N49" s="76">
        <f t="shared" si="2"/>
        <v>6485.3432605158714</v>
      </c>
      <c r="O49" s="76">
        <f t="shared" si="3"/>
        <v>852.30247827790481</v>
      </c>
      <c r="P49" s="84">
        <f t="shared" si="4"/>
        <v>971949.1865991028</v>
      </c>
      <c r="Q49" s="86">
        <v>36251</v>
      </c>
      <c r="R49" s="88">
        <f t="shared" si="6"/>
        <v>0</v>
      </c>
      <c r="S49" s="88">
        <f t="shared" si="7"/>
        <v>0</v>
      </c>
      <c r="T49" s="87">
        <f t="shared" si="8"/>
        <v>0</v>
      </c>
      <c r="U49" s="87">
        <f t="shared" si="9"/>
        <v>0</v>
      </c>
    </row>
    <row r="50" spans="1:21" ht="11.1" customHeight="1">
      <c r="A50" s="84"/>
      <c r="L50" s="85">
        <f t="shared" si="5"/>
        <v>38</v>
      </c>
      <c r="M50" s="76">
        <f t="shared" si="1"/>
        <v>7337.6457387937762</v>
      </c>
      <c r="N50" s="76">
        <f t="shared" si="2"/>
        <v>6479.6612439940191</v>
      </c>
      <c r="O50" s="76">
        <f t="shared" si="3"/>
        <v>857.98449479975716</v>
      </c>
      <c r="P50" s="84">
        <f t="shared" si="4"/>
        <v>971091.20210430305</v>
      </c>
      <c r="Q50" s="86">
        <v>36281</v>
      </c>
      <c r="R50" s="88">
        <f t="shared" si="6"/>
        <v>0</v>
      </c>
      <c r="S50" s="88">
        <f t="shared" si="7"/>
        <v>0</v>
      </c>
      <c r="T50" s="87">
        <f t="shared" si="8"/>
        <v>0</v>
      </c>
      <c r="U50" s="87">
        <f t="shared" si="9"/>
        <v>0</v>
      </c>
    </row>
    <row r="51" spans="1:21" ht="11.1" customHeight="1">
      <c r="A51" s="84"/>
      <c r="L51" s="85">
        <f t="shared" si="5"/>
        <v>39</v>
      </c>
      <c r="M51" s="76">
        <f t="shared" si="1"/>
        <v>7337.6457387937762</v>
      </c>
      <c r="N51" s="76">
        <f t="shared" si="2"/>
        <v>6473.9413473620198</v>
      </c>
      <c r="O51" s="76">
        <f t="shared" si="3"/>
        <v>863.70439143175645</v>
      </c>
      <c r="P51" s="84">
        <f t="shared" si="4"/>
        <v>970227.49771287129</v>
      </c>
      <c r="Q51" s="86">
        <v>36312</v>
      </c>
      <c r="R51" s="88">
        <f t="shared" si="6"/>
        <v>0</v>
      </c>
      <c r="S51" s="88">
        <f t="shared" si="7"/>
        <v>0</v>
      </c>
      <c r="T51" s="87">
        <f t="shared" si="8"/>
        <v>0</v>
      </c>
      <c r="U51" s="87">
        <f t="shared" si="9"/>
        <v>0</v>
      </c>
    </row>
    <row r="52" spans="1:21" ht="11.1" customHeight="1">
      <c r="A52" s="84"/>
      <c r="L52" s="85">
        <f t="shared" si="5"/>
        <v>40</v>
      </c>
      <c r="M52" s="76">
        <f t="shared" si="1"/>
        <v>7337.6457387937762</v>
      </c>
      <c r="N52" s="76">
        <f t="shared" si="2"/>
        <v>6468.1833180858084</v>
      </c>
      <c r="O52" s="76">
        <f t="shared" si="3"/>
        <v>869.46242070796779</v>
      </c>
      <c r="P52" s="84">
        <f t="shared" si="4"/>
        <v>969358.03529216337</v>
      </c>
      <c r="Q52" s="86">
        <v>36342</v>
      </c>
      <c r="R52" s="88">
        <f t="shared" si="6"/>
        <v>0</v>
      </c>
      <c r="S52" s="88">
        <f t="shared" si="7"/>
        <v>0</v>
      </c>
      <c r="T52" s="87">
        <f t="shared" si="8"/>
        <v>0</v>
      </c>
      <c r="U52" s="87">
        <f t="shared" si="9"/>
        <v>0</v>
      </c>
    </row>
    <row r="53" spans="1:21" ht="11.1" customHeight="1">
      <c r="A53" s="84"/>
      <c r="L53" s="85">
        <f t="shared" si="5"/>
        <v>41</v>
      </c>
      <c r="M53" s="76">
        <f t="shared" si="1"/>
        <v>7337.6457387937762</v>
      </c>
      <c r="N53" s="76">
        <f t="shared" si="2"/>
        <v>6462.3869019477561</v>
      </c>
      <c r="O53" s="76">
        <f t="shared" si="3"/>
        <v>875.25883684602013</v>
      </c>
      <c r="P53" s="84">
        <f t="shared" si="4"/>
        <v>968482.77645531739</v>
      </c>
      <c r="Q53" s="86">
        <v>36373</v>
      </c>
      <c r="R53" s="88">
        <f t="shared" si="6"/>
        <v>0</v>
      </c>
      <c r="S53" s="88">
        <f t="shared" si="7"/>
        <v>0</v>
      </c>
      <c r="T53" s="87">
        <f t="shared" si="8"/>
        <v>0</v>
      </c>
      <c r="U53" s="87">
        <f t="shared" si="9"/>
        <v>0</v>
      </c>
    </row>
    <row r="54" spans="1:21" ht="11.1" customHeight="1">
      <c r="A54" s="84"/>
      <c r="L54" s="85">
        <f t="shared" si="5"/>
        <v>42</v>
      </c>
      <c r="M54" s="76">
        <f t="shared" si="1"/>
        <v>7337.6457387937762</v>
      </c>
      <c r="N54" s="76">
        <f t="shared" si="2"/>
        <v>6456.5518430354496</v>
      </c>
      <c r="O54" s="76">
        <f t="shared" si="3"/>
        <v>881.09389575832665</v>
      </c>
      <c r="P54" s="84">
        <f t="shared" si="4"/>
        <v>967601.68255955912</v>
      </c>
      <c r="Q54" s="86">
        <v>36404</v>
      </c>
      <c r="R54" s="88">
        <f t="shared" si="6"/>
        <v>0</v>
      </c>
      <c r="S54" s="88">
        <f t="shared" si="7"/>
        <v>0</v>
      </c>
      <c r="T54" s="87">
        <f t="shared" si="8"/>
        <v>0</v>
      </c>
      <c r="U54" s="87">
        <f t="shared" si="9"/>
        <v>0</v>
      </c>
    </row>
    <row r="55" spans="1:21" ht="11.1" customHeight="1">
      <c r="A55" s="84"/>
      <c r="L55" s="85">
        <f t="shared" si="5"/>
        <v>43</v>
      </c>
      <c r="M55" s="76">
        <f t="shared" si="1"/>
        <v>7337.6457387937762</v>
      </c>
      <c r="N55" s="76">
        <f t="shared" si="2"/>
        <v>6450.6778837303946</v>
      </c>
      <c r="O55" s="76">
        <f t="shared" si="3"/>
        <v>886.96785506338165</v>
      </c>
      <c r="P55" s="84">
        <f t="shared" si="4"/>
        <v>966714.71470449574</v>
      </c>
      <c r="Q55" s="86">
        <v>36434</v>
      </c>
      <c r="R55" s="88">
        <f t="shared" si="6"/>
        <v>0</v>
      </c>
      <c r="S55" s="88">
        <f t="shared" si="7"/>
        <v>0</v>
      </c>
      <c r="T55" s="87">
        <f t="shared" si="8"/>
        <v>0</v>
      </c>
      <c r="U55" s="87">
        <f t="shared" si="9"/>
        <v>0</v>
      </c>
    </row>
    <row r="56" spans="1:21" ht="11.1" customHeight="1">
      <c r="A56" s="84"/>
      <c r="L56" s="85">
        <f t="shared" si="5"/>
        <v>44</v>
      </c>
      <c r="M56" s="76">
        <f t="shared" si="1"/>
        <v>7337.6457387937762</v>
      </c>
      <c r="N56" s="76">
        <f t="shared" si="2"/>
        <v>6444.7647646966388</v>
      </c>
      <c r="O56" s="76">
        <f t="shared" si="3"/>
        <v>892.88097409713737</v>
      </c>
      <c r="P56" s="84">
        <f t="shared" si="4"/>
        <v>965821.83373039856</v>
      </c>
      <c r="Q56" s="86">
        <v>36465</v>
      </c>
      <c r="R56" s="88">
        <f t="shared" si="6"/>
        <v>0</v>
      </c>
      <c r="S56" s="88">
        <f t="shared" si="7"/>
        <v>0</v>
      </c>
      <c r="T56" s="87">
        <f t="shared" si="8"/>
        <v>0</v>
      </c>
      <c r="U56" s="87">
        <f t="shared" si="9"/>
        <v>0</v>
      </c>
    </row>
    <row r="57" spans="1:21" ht="11.1" customHeight="1">
      <c r="A57" s="84"/>
      <c r="L57" s="85">
        <f t="shared" si="5"/>
        <v>45</v>
      </c>
      <c r="M57" s="76">
        <f t="shared" si="1"/>
        <v>7337.6457387937762</v>
      </c>
      <c r="N57" s="76">
        <f t="shared" si="2"/>
        <v>6438.8122248693244</v>
      </c>
      <c r="O57" s="76">
        <f t="shared" si="3"/>
        <v>898.83351392445184</v>
      </c>
      <c r="P57" s="84">
        <f t="shared" si="4"/>
        <v>964923.00021647406</v>
      </c>
      <c r="Q57" s="86">
        <v>36495</v>
      </c>
      <c r="R57" s="88">
        <f t="shared" si="6"/>
        <v>0</v>
      </c>
      <c r="S57" s="88">
        <f t="shared" si="7"/>
        <v>0</v>
      </c>
      <c r="T57" s="87">
        <f t="shared" si="8"/>
        <v>0</v>
      </c>
      <c r="U57" s="87">
        <f t="shared" si="9"/>
        <v>0</v>
      </c>
    </row>
    <row r="58" spans="1:21" ht="11.1" customHeight="1">
      <c r="A58" s="84"/>
      <c r="L58" s="85">
        <f t="shared" si="5"/>
        <v>46</v>
      </c>
      <c r="M58" s="76">
        <f t="shared" si="1"/>
        <v>7337.6457387937762</v>
      </c>
      <c r="N58" s="76">
        <f t="shared" si="2"/>
        <v>6432.8200014431604</v>
      </c>
      <c r="O58" s="76">
        <f t="shared" si="3"/>
        <v>904.82573735061578</v>
      </c>
      <c r="P58" s="84">
        <f t="shared" si="4"/>
        <v>964018.17447912344</v>
      </c>
      <c r="Q58" s="86">
        <v>36526</v>
      </c>
      <c r="R58" s="88">
        <f t="shared" si="6"/>
        <v>0</v>
      </c>
      <c r="S58" s="88">
        <f t="shared" si="7"/>
        <v>0</v>
      </c>
      <c r="T58" s="87">
        <f t="shared" si="8"/>
        <v>0</v>
      </c>
      <c r="U58" s="87">
        <f t="shared" si="9"/>
        <v>0</v>
      </c>
    </row>
    <row r="59" spans="1:21" ht="11.1" customHeight="1">
      <c r="A59" s="84"/>
      <c r="L59" s="85">
        <f t="shared" si="5"/>
        <v>47</v>
      </c>
      <c r="M59" s="76">
        <f t="shared" si="1"/>
        <v>7337.6457387937762</v>
      </c>
      <c r="N59" s="76">
        <f t="shared" si="2"/>
        <v>6426.787829860823</v>
      </c>
      <c r="O59" s="76">
        <f t="shared" si="3"/>
        <v>910.85790893295325</v>
      </c>
      <c r="P59" s="84">
        <f t="shared" si="4"/>
        <v>963107.31657019048</v>
      </c>
      <c r="Q59" s="86">
        <v>36557</v>
      </c>
      <c r="R59" s="88">
        <f t="shared" si="6"/>
        <v>0</v>
      </c>
      <c r="S59" s="88">
        <f t="shared" si="7"/>
        <v>0</v>
      </c>
      <c r="T59" s="87">
        <f t="shared" si="8"/>
        <v>0</v>
      </c>
      <c r="U59" s="87">
        <f t="shared" si="9"/>
        <v>0</v>
      </c>
    </row>
    <row r="60" spans="1:21" ht="11.1" customHeight="1">
      <c r="A60" s="84"/>
      <c r="L60" s="85">
        <f t="shared" si="5"/>
        <v>48</v>
      </c>
      <c r="M60" s="76">
        <f t="shared" si="1"/>
        <v>7337.6457387937762</v>
      </c>
      <c r="N60" s="76">
        <f t="shared" si="2"/>
        <v>6420.7154438012694</v>
      </c>
      <c r="O60" s="76">
        <f t="shared" si="3"/>
        <v>916.93029499250679</v>
      </c>
      <c r="P60" s="84">
        <f t="shared" si="4"/>
        <v>962190.38627519796</v>
      </c>
      <c r="Q60" s="86">
        <v>36586</v>
      </c>
      <c r="R60" s="88">
        <f t="shared" si="6"/>
        <v>0</v>
      </c>
      <c r="S60" s="88">
        <f t="shared" si="7"/>
        <v>0</v>
      </c>
      <c r="T60" s="87">
        <f t="shared" si="8"/>
        <v>0</v>
      </c>
      <c r="U60" s="87">
        <f t="shared" si="9"/>
        <v>0</v>
      </c>
    </row>
    <row r="61" spans="1:21" ht="11.1" customHeight="1">
      <c r="A61" s="84"/>
      <c r="L61" s="85">
        <f t="shared" si="5"/>
        <v>49</v>
      </c>
      <c r="M61" s="76">
        <f t="shared" si="1"/>
        <v>7337.6457387937762</v>
      </c>
      <c r="N61" s="76">
        <f t="shared" si="2"/>
        <v>6414.6025751679872</v>
      </c>
      <c r="O61" s="76">
        <f t="shared" si="3"/>
        <v>923.04316362578902</v>
      </c>
      <c r="P61" s="84">
        <f t="shared" si="4"/>
        <v>961267.34311157221</v>
      </c>
      <c r="Q61" s="86">
        <v>36617</v>
      </c>
      <c r="R61" s="88">
        <f t="shared" si="6"/>
        <v>0</v>
      </c>
      <c r="S61" s="88">
        <f t="shared" si="7"/>
        <v>0</v>
      </c>
      <c r="T61" s="87">
        <f t="shared" si="8"/>
        <v>0</v>
      </c>
      <c r="U61" s="87">
        <f t="shared" si="9"/>
        <v>0</v>
      </c>
    </row>
    <row r="62" spans="1:21" ht="11.1" customHeight="1">
      <c r="A62" s="84"/>
      <c r="L62" s="85">
        <f t="shared" si="5"/>
        <v>50</v>
      </c>
      <c r="M62" s="76">
        <f t="shared" si="1"/>
        <v>7337.6457387937762</v>
      </c>
      <c r="N62" s="76">
        <f t="shared" si="2"/>
        <v>6408.4489540771474</v>
      </c>
      <c r="O62" s="76">
        <f t="shared" si="3"/>
        <v>929.19678471662883</v>
      </c>
      <c r="P62" s="84">
        <f t="shared" si="4"/>
        <v>960338.14632685552</v>
      </c>
      <c r="Q62" s="86">
        <v>36647</v>
      </c>
      <c r="R62" s="88">
        <f t="shared" si="6"/>
        <v>0</v>
      </c>
      <c r="S62" s="88">
        <f t="shared" si="7"/>
        <v>0</v>
      </c>
      <c r="T62" s="87">
        <f t="shared" si="8"/>
        <v>0</v>
      </c>
      <c r="U62" s="87">
        <f t="shared" si="9"/>
        <v>0</v>
      </c>
    </row>
    <row r="63" spans="1:21" ht="11.1" customHeight="1">
      <c r="A63" s="84"/>
      <c r="L63" s="85">
        <f t="shared" si="5"/>
        <v>51</v>
      </c>
      <c r="M63" s="76">
        <f t="shared" si="1"/>
        <v>7337.6457387937762</v>
      </c>
      <c r="N63" s="76">
        <f t="shared" si="2"/>
        <v>6402.2543088457032</v>
      </c>
      <c r="O63" s="76">
        <f t="shared" si="3"/>
        <v>935.39142994807298</v>
      </c>
      <c r="P63" s="84">
        <f t="shared" si="4"/>
        <v>959402.75489690749</v>
      </c>
      <c r="Q63" s="86">
        <v>36678</v>
      </c>
      <c r="R63" s="88">
        <f t="shared" si="6"/>
        <v>0</v>
      </c>
      <c r="S63" s="88">
        <f t="shared" si="7"/>
        <v>0</v>
      </c>
      <c r="T63" s="87">
        <f t="shared" si="8"/>
        <v>0</v>
      </c>
      <c r="U63" s="87">
        <f t="shared" si="9"/>
        <v>0</v>
      </c>
    </row>
    <row r="64" spans="1:21" ht="11.1" customHeight="1">
      <c r="A64" s="84"/>
      <c r="L64" s="85">
        <f t="shared" si="5"/>
        <v>52</v>
      </c>
      <c r="M64" s="76">
        <f t="shared" si="1"/>
        <v>7337.6457387937762</v>
      </c>
      <c r="N64" s="76">
        <f t="shared" si="2"/>
        <v>6396.0183659793838</v>
      </c>
      <c r="O64" s="76">
        <f t="shared" si="3"/>
        <v>941.6273728143924</v>
      </c>
      <c r="P64" s="84">
        <f t="shared" si="4"/>
        <v>958461.12752409314</v>
      </c>
      <c r="Q64" s="86">
        <v>36708</v>
      </c>
      <c r="R64" s="88">
        <f t="shared" si="6"/>
        <v>0</v>
      </c>
      <c r="S64" s="88">
        <f t="shared" si="7"/>
        <v>0</v>
      </c>
      <c r="T64" s="87">
        <f t="shared" si="8"/>
        <v>0</v>
      </c>
      <c r="U64" s="87">
        <f t="shared" si="9"/>
        <v>0</v>
      </c>
    </row>
    <row r="65" spans="1:21" ht="11.1" customHeight="1">
      <c r="A65" s="84"/>
      <c r="L65" s="85">
        <f t="shared" si="5"/>
        <v>53</v>
      </c>
      <c r="M65" s="76">
        <f t="shared" si="1"/>
        <v>7337.6457387937762</v>
      </c>
      <c r="N65" s="76">
        <f t="shared" si="2"/>
        <v>6389.7408501606214</v>
      </c>
      <c r="O65" s="76">
        <f t="shared" si="3"/>
        <v>947.90488863315477</v>
      </c>
      <c r="P65" s="84">
        <f t="shared" si="4"/>
        <v>957513.22263545997</v>
      </c>
      <c r="Q65" s="86">
        <v>36739</v>
      </c>
      <c r="R65" s="88">
        <f t="shared" si="6"/>
        <v>0</v>
      </c>
      <c r="S65" s="88">
        <f t="shared" si="7"/>
        <v>0</v>
      </c>
      <c r="T65" s="87">
        <f t="shared" si="8"/>
        <v>0</v>
      </c>
      <c r="U65" s="87">
        <f t="shared" si="9"/>
        <v>0</v>
      </c>
    </row>
    <row r="66" spans="1:21" ht="11.1" customHeight="1">
      <c r="A66" s="84"/>
      <c r="L66" s="85">
        <f t="shared" si="5"/>
        <v>54</v>
      </c>
      <c r="M66" s="76">
        <f t="shared" si="1"/>
        <v>7337.6457387937762</v>
      </c>
      <c r="N66" s="76">
        <f t="shared" si="2"/>
        <v>6383.4214842364008</v>
      </c>
      <c r="O66" s="76">
        <f t="shared" si="3"/>
        <v>954.22425455737539</v>
      </c>
      <c r="P66" s="84">
        <f t="shared" si="4"/>
        <v>956558.99838090257</v>
      </c>
      <c r="Q66" s="86">
        <v>36770</v>
      </c>
      <c r="R66" s="88">
        <f t="shared" si="6"/>
        <v>0</v>
      </c>
      <c r="S66" s="88">
        <f t="shared" si="7"/>
        <v>0</v>
      </c>
      <c r="T66" s="87">
        <f t="shared" si="8"/>
        <v>0</v>
      </c>
      <c r="U66" s="87">
        <f t="shared" si="9"/>
        <v>0</v>
      </c>
    </row>
    <row r="67" spans="1:21" ht="11.1" customHeight="1">
      <c r="A67" s="84"/>
      <c r="L67" s="85">
        <f t="shared" si="5"/>
        <v>55</v>
      </c>
      <c r="M67" s="76">
        <f t="shared" si="1"/>
        <v>7337.6457387937762</v>
      </c>
      <c r="N67" s="76">
        <f t="shared" si="2"/>
        <v>6377.0599892060172</v>
      </c>
      <c r="O67" s="76">
        <f t="shared" si="3"/>
        <v>960.58574958775898</v>
      </c>
      <c r="P67" s="84">
        <f t="shared" si="4"/>
        <v>955598.41263131483</v>
      </c>
      <c r="Q67" s="86">
        <v>36800</v>
      </c>
      <c r="R67" s="88">
        <f t="shared" si="6"/>
        <v>0</v>
      </c>
      <c r="S67" s="88">
        <f t="shared" si="7"/>
        <v>0</v>
      </c>
      <c r="T67" s="87">
        <f t="shared" si="8"/>
        <v>0</v>
      </c>
      <c r="U67" s="87">
        <f t="shared" si="9"/>
        <v>0</v>
      </c>
    </row>
    <row r="68" spans="1:21" ht="11.1" customHeight="1">
      <c r="A68" s="84"/>
      <c r="L68" s="85">
        <f t="shared" si="5"/>
        <v>56</v>
      </c>
      <c r="M68" s="76">
        <f t="shared" si="1"/>
        <v>7337.6457387937762</v>
      </c>
      <c r="N68" s="76">
        <f t="shared" si="2"/>
        <v>6370.6560842087665</v>
      </c>
      <c r="O68" s="76">
        <f t="shared" si="3"/>
        <v>966.9896545850097</v>
      </c>
      <c r="P68" s="84">
        <f t="shared" si="4"/>
        <v>954631.42297672981</v>
      </c>
      <c r="Q68" s="86">
        <v>36831</v>
      </c>
      <c r="R68" s="88">
        <f t="shared" si="6"/>
        <v>0</v>
      </c>
      <c r="S68" s="88">
        <f t="shared" si="7"/>
        <v>0</v>
      </c>
      <c r="T68" s="87">
        <f t="shared" si="8"/>
        <v>0</v>
      </c>
      <c r="U68" s="87">
        <f t="shared" si="9"/>
        <v>0</v>
      </c>
    </row>
    <row r="69" spans="1:21" ht="11.1" customHeight="1">
      <c r="A69" s="84"/>
      <c r="L69" s="85">
        <f t="shared" si="5"/>
        <v>57</v>
      </c>
      <c r="M69" s="76">
        <f t="shared" si="1"/>
        <v>7337.6457387937762</v>
      </c>
      <c r="N69" s="76">
        <f t="shared" si="2"/>
        <v>6364.2094865115323</v>
      </c>
      <c r="O69" s="76">
        <f t="shared" si="3"/>
        <v>973.43625228224391</v>
      </c>
      <c r="P69" s="84">
        <f t="shared" si="4"/>
        <v>953657.98672444758</v>
      </c>
      <c r="Q69" s="86">
        <v>36861</v>
      </c>
      <c r="R69" s="88">
        <f t="shared" si="6"/>
        <v>0</v>
      </c>
      <c r="S69" s="88">
        <f t="shared" si="7"/>
        <v>0</v>
      </c>
      <c r="T69" s="87">
        <f t="shared" si="8"/>
        <v>0</v>
      </c>
      <c r="U69" s="87">
        <f t="shared" si="9"/>
        <v>0</v>
      </c>
    </row>
    <row r="70" spans="1:21" ht="11.1" customHeight="1">
      <c r="A70" s="84"/>
      <c r="L70" s="85">
        <f t="shared" si="5"/>
        <v>58</v>
      </c>
      <c r="M70" s="76">
        <f t="shared" si="1"/>
        <v>7337.6457387937762</v>
      </c>
      <c r="N70" s="76">
        <f t="shared" si="2"/>
        <v>6357.7199114963178</v>
      </c>
      <c r="O70" s="76">
        <f t="shared" si="3"/>
        <v>979.92582729745845</v>
      </c>
      <c r="P70" s="84">
        <f t="shared" si="4"/>
        <v>952678.06089715008</v>
      </c>
      <c r="Q70" s="86">
        <v>36892</v>
      </c>
      <c r="R70" s="88">
        <f t="shared" si="6"/>
        <v>0</v>
      </c>
      <c r="S70" s="88">
        <f t="shared" si="7"/>
        <v>0</v>
      </c>
      <c r="T70" s="87">
        <f t="shared" si="8"/>
        <v>0</v>
      </c>
      <c r="U70" s="87">
        <f t="shared" si="9"/>
        <v>0</v>
      </c>
    </row>
    <row r="71" spans="1:21" ht="11.1" customHeight="1">
      <c r="A71" s="84"/>
      <c r="L71" s="85">
        <f t="shared" si="5"/>
        <v>59</v>
      </c>
      <c r="M71" s="76">
        <f t="shared" si="1"/>
        <v>7337.6457387937762</v>
      </c>
      <c r="N71" s="76">
        <f t="shared" si="2"/>
        <v>6351.1870726476673</v>
      </c>
      <c r="O71" s="76">
        <f t="shared" si="3"/>
        <v>986.45866614610895</v>
      </c>
      <c r="P71" s="84">
        <f t="shared" si="4"/>
        <v>951691.60223100393</v>
      </c>
      <c r="Q71" s="86">
        <v>36923</v>
      </c>
      <c r="R71" s="88">
        <f t="shared" si="6"/>
        <v>0</v>
      </c>
      <c r="S71" s="88">
        <f t="shared" si="7"/>
        <v>0</v>
      </c>
      <c r="T71" s="87">
        <f t="shared" si="8"/>
        <v>0</v>
      </c>
      <c r="U71" s="87">
        <f t="shared" si="9"/>
        <v>0</v>
      </c>
    </row>
    <row r="72" spans="1:21" ht="11.1" customHeight="1">
      <c r="A72" s="84"/>
      <c r="L72" s="85">
        <f t="shared" si="5"/>
        <v>60</v>
      </c>
      <c r="M72" s="76">
        <f t="shared" si="1"/>
        <v>7337.6457387937762</v>
      </c>
      <c r="N72" s="76">
        <f t="shared" si="2"/>
        <v>6344.6106815400262</v>
      </c>
      <c r="O72" s="76">
        <f t="shared" si="3"/>
        <v>993.03505725374998</v>
      </c>
      <c r="P72" s="84">
        <f t="shared" si="4"/>
        <v>950698.56717375014</v>
      </c>
      <c r="Q72" s="86">
        <v>36951</v>
      </c>
      <c r="R72" s="88">
        <f t="shared" si="6"/>
        <v>0</v>
      </c>
      <c r="S72" s="88">
        <f t="shared" si="7"/>
        <v>0</v>
      </c>
      <c r="T72" s="87">
        <f t="shared" si="8"/>
        <v>0</v>
      </c>
      <c r="U72" s="87">
        <f t="shared" si="9"/>
        <v>0</v>
      </c>
    </row>
    <row r="73" spans="1:21" ht="11.1" customHeight="1">
      <c r="A73" s="84"/>
      <c r="L73" s="85">
        <f t="shared" si="5"/>
        <v>61</v>
      </c>
      <c r="M73" s="76">
        <f t="shared" si="1"/>
        <v>7337.6457387937762</v>
      </c>
      <c r="N73" s="76">
        <f t="shared" si="2"/>
        <v>6337.9904478250019</v>
      </c>
      <c r="O73" s="76">
        <f t="shared" si="3"/>
        <v>999.65529096877435</v>
      </c>
      <c r="P73" s="84">
        <f t="shared" si="4"/>
        <v>949698.91188278142</v>
      </c>
      <c r="Q73" s="86">
        <v>36982</v>
      </c>
      <c r="R73" s="88">
        <f t="shared" si="6"/>
        <v>0</v>
      </c>
      <c r="S73" s="88">
        <f t="shared" si="7"/>
        <v>0</v>
      </c>
      <c r="T73" s="87">
        <f t="shared" si="8"/>
        <v>0</v>
      </c>
      <c r="U73" s="87">
        <f t="shared" si="9"/>
        <v>0</v>
      </c>
    </row>
    <row r="74" spans="1:21" ht="11.1" customHeight="1">
      <c r="A74" s="84"/>
      <c r="L74" s="85">
        <f t="shared" si="5"/>
        <v>62</v>
      </c>
      <c r="M74" s="76">
        <f t="shared" si="1"/>
        <v>7337.6457387937762</v>
      </c>
      <c r="N74" s="76">
        <f t="shared" si="2"/>
        <v>6331.3260792185429</v>
      </c>
      <c r="O74" s="76">
        <f t="shared" si="3"/>
        <v>1006.3196595752333</v>
      </c>
      <c r="P74" s="84">
        <f t="shared" si="4"/>
        <v>948692.59222320619</v>
      </c>
      <c r="Q74" s="86">
        <v>37012</v>
      </c>
      <c r="R74" s="88">
        <f t="shared" si="6"/>
        <v>0</v>
      </c>
      <c r="S74" s="88">
        <f t="shared" si="7"/>
        <v>0</v>
      </c>
      <c r="T74" s="87">
        <f t="shared" si="8"/>
        <v>0</v>
      </c>
      <c r="U74" s="87">
        <f t="shared" si="9"/>
        <v>0</v>
      </c>
    </row>
    <row r="75" spans="1:21" ht="11.1" customHeight="1">
      <c r="A75" s="84"/>
      <c r="L75" s="85">
        <f t="shared" si="5"/>
        <v>63</v>
      </c>
      <c r="M75" s="76">
        <f t="shared" si="1"/>
        <v>7337.6457387937762</v>
      </c>
      <c r="N75" s="76">
        <f t="shared" si="2"/>
        <v>6324.617281488041</v>
      </c>
      <c r="O75" s="76">
        <f t="shared" si="3"/>
        <v>1013.0284573057352</v>
      </c>
      <c r="P75" s="84">
        <f t="shared" si="4"/>
        <v>947679.56376590044</v>
      </c>
      <c r="Q75" s="86">
        <v>37043</v>
      </c>
      <c r="R75" s="88">
        <f t="shared" si="6"/>
        <v>0</v>
      </c>
      <c r="S75" s="88">
        <f t="shared" si="7"/>
        <v>0</v>
      </c>
      <c r="T75" s="87">
        <f t="shared" si="8"/>
        <v>0</v>
      </c>
      <c r="U75" s="87">
        <f t="shared" si="9"/>
        <v>0</v>
      </c>
    </row>
    <row r="76" spans="1:21" ht="11.1" customHeight="1">
      <c r="A76" s="84"/>
      <c r="L76" s="85">
        <f t="shared" si="5"/>
        <v>64</v>
      </c>
      <c r="M76" s="76">
        <f t="shared" si="1"/>
        <v>7337.6457387937762</v>
      </c>
      <c r="N76" s="76">
        <f t="shared" si="2"/>
        <v>6317.8637584393364</v>
      </c>
      <c r="O76" s="76">
        <f t="shared" si="3"/>
        <v>1019.7819803544398</v>
      </c>
      <c r="P76" s="84">
        <f t="shared" si="4"/>
        <v>946659.78178554599</v>
      </c>
      <c r="Q76" s="86">
        <v>37073</v>
      </c>
      <c r="R76" s="88">
        <f t="shared" si="6"/>
        <v>0</v>
      </c>
      <c r="S76" s="88">
        <f t="shared" si="7"/>
        <v>0</v>
      </c>
      <c r="T76" s="87">
        <f t="shared" si="8"/>
        <v>0</v>
      </c>
      <c r="U76" s="87">
        <f t="shared" si="9"/>
        <v>0</v>
      </c>
    </row>
    <row r="77" spans="1:21" ht="11.1" customHeight="1">
      <c r="A77" s="84"/>
      <c r="L77" s="85">
        <f t="shared" si="5"/>
        <v>65</v>
      </c>
      <c r="M77" s="76">
        <f t="shared" ref="M77:M140" si="10">IF(L77&gt;M$5*12,0,PMT(M$7/12,M$5*12,-M$6))</f>
        <v>7337.6457387937762</v>
      </c>
      <c r="N77" s="76">
        <f t="shared" ref="N77:N140" si="11">IF(L77&gt;12*M$5,0,P76*M$7/12)</f>
        <v>6311.0652119036395</v>
      </c>
      <c r="O77" s="76">
        <f t="shared" ref="O77:O140" si="12">IF(L77&gt;12*M$5,0,M77-N77)</f>
        <v>1026.5805268901368</v>
      </c>
      <c r="P77" s="84">
        <f t="shared" ref="P77:P140" si="13">IF(L77&gt;M$5*12,0,P76-O77)</f>
        <v>945633.20125865587</v>
      </c>
      <c r="Q77" s="86">
        <v>37104</v>
      </c>
      <c r="R77" s="88">
        <f t="shared" si="6"/>
        <v>0</v>
      </c>
      <c r="S77" s="88">
        <f t="shared" si="7"/>
        <v>0</v>
      </c>
      <c r="T77" s="87">
        <f t="shared" si="8"/>
        <v>0</v>
      </c>
      <c r="U77" s="87">
        <f t="shared" si="9"/>
        <v>0</v>
      </c>
    </row>
    <row r="78" spans="1:21" ht="11.1" customHeight="1">
      <c r="A78" s="84"/>
      <c r="L78" s="85">
        <f t="shared" ref="L78:L141" si="14">L77+1</f>
        <v>66</v>
      </c>
      <c r="M78" s="76">
        <f t="shared" si="10"/>
        <v>7337.6457387937762</v>
      </c>
      <c r="N78" s="76">
        <f t="shared" si="11"/>
        <v>6304.2213417243729</v>
      </c>
      <c r="O78" s="76">
        <f t="shared" si="12"/>
        <v>1033.4243970694033</v>
      </c>
      <c r="P78" s="84">
        <f t="shared" si="13"/>
        <v>944599.77686158649</v>
      </c>
      <c r="Q78" s="86">
        <v>37135</v>
      </c>
      <c r="R78" s="88">
        <f t="shared" ref="R78:R141" si="15">IF(L78&lt;O$7*12,M78,IF(L78&gt;O$7*12,0,M78+P78*(1+O$6)))</f>
        <v>0</v>
      </c>
      <c r="S78" s="88">
        <f t="shared" ref="S78:S141" si="16">R78/(1+M$7/12)^L78</f>
        <v>0</v>
      </c>
      <c r="T78" s="87">
        <f t="shared" ref="T78:T141" si="17">-S78/R$12</f>
        <v>0</v>
      </c>
      <c r="U78" s="87">
        <f t="shared" ref="U78:U141" si="18">T78*L78</f>
        <v>0</v>
      </c>
    </row>
    <row r="79" spans="1:21" ht="11.1" customHeight="1">
      <c r="A79" s="84"/>
      <c r="L79" s="85">
        <f t="shared" si="14"/>
        <v>67</v>
      </c>
      <c r="M79" s="76">
        <f t="shared" si="10"/>
        <v>7337.6457387937762</v>
      </c>
      <c r="N79" s="76">
        <f t="shared" si="11"/>
        <v>6297.33184574391</v>
      </c>
      <c r="O79" s="76">
        <f t="shared" si="12"/>
        <v>1040.3138930498662</v>
      </c>
      <c r="P79" s="84">
        <f t="shared" si="13"/>
        <v>943559.46296853665</v>
      </c>
      <c r="Q79" s="86">
        <v>37165</v>
      </c>
      <c r="R79" s="88">
        <f t="shared" si="15"/>
        <v>0</v>
      </c>
      <c r="S79" s="88">
        <f t="shared" si="16"/>
        <v>0</v>
      </c>
      <c r="T79" s="87">
        <f t="shared" si="17"/>
        <v>0</v>
      </c>
      <c r="U79" s="87">
        <f t="shared" si="18"/>
        <v>0</v>
      </c>
    </row>
    <row r="80" spans="1:21" ht="11.1" customHeight="1">
      <c r="A80" s="84"/>
      <c r="L80" s="85">
        <f t="shared" si="14"/>
        <v>68</v>
      </c>
      <c r="M80" s="76">
        <f t="shared" si="10"/>
        <v>7337.6457387937762</v>
      </c>
      <c r="N80" s="76">
        <f t="shared" si="11"/>
        <v>6290.3964197902451</v>
      </c>
      <c r="O80" s="76">
        <f t="shared" si="12"/>
        <v>1047.2493190035311</v>
      </c>
      <c r="P80" s="84">
        <f t="shared" si="13"/>
        <v>942512.21364953311</v>
      </c>
      <c r="Q80" s="86">
        <v>37196</v>
      </c>
      <c r="R80" s="88">
        <f t="shared" si="15"/>
        <v>0</v>
      </c>
      <c r="S80" s="88">
        <f t="shared" si="16"/>
        <v>0</v>
      </c>
      <c r="T80" s="87">
        <f t="shared" si="17"/>
        <v>0</v>
      </c>
      <c r="U80" s="87">
        <f t="shared" si="18"/>
        <v>0</v>
      </c>
    </row>
    <row r="81" spans="1:21" ht="11.1" customHeight="1">
      <c r="A81" s="84"/>
      <c r="L81" s="85">
        <f t="shared" si="14"/>
        <v>69</v>
      </c>
      <c r="M81" s="76">
        <f t="shared" si="10"/>
        <v>7337.6457387937762</v>
      </c>
      <c r="N81" s="76">
        <f t="shared" si="11"/>
        <v>6283.4147576635542</v>
      </c>
      <c r="O81" s="76">
        <f t="shared" si="12"/>
        <v>1054.2309811302221</v>
      </c>
      <c r="P81" s="84">
        <f t="shared" si="13"/>
        <v>941457.98266840284</v>
      </c>
      <c r="Q81" s="86">
        <v>37226</v>
      </c>
      <c r="R81" s="88">
        <f t="shared" si="15"/>
        <v>0</v>
      </c>
      <c r="S81" s="88">
        <f t="shared" si="16"/>
        <v>0</v>
      </c>
      <c r="T81" s="87">
        <f t="shared" si="17"/>
        <v>0</v>
      </c>
      <c r="U81" s="87">
        <f t="shared" si="18"/>
        <v>0</v>
      </c>
    </row>
    <row r="82" spans="1:21" ht="11.1" customHeight="1">
      <c r="A82" s="84"/>
      <c r="L82" s="85">
        <f t="shared" si="14"/>
        <v>70</v>
      </c>
      <c r="M82" s="76">
        <f t="shared" si="10"/>
        <v>7337.6457387937762</v>
      </c>
      <c r="N82" s="76">
        <f t="shared" si="11"/>
        <v>6276.3865511226859</v>
      </c>
      <c r="O82" s="76">
        <f t="shared" si="12"/>
        <v>1061.2591876710903</v>
      </c>
      <c r="P82" s="84">
        <f t="shared" si="13"/>
        <v>940396.72348073171</v>
      </c>
      <c r="Q82" s="86">
        <v>37257</v>
      </c>
      <c r="R82" s="88">
        <f t="shared" si="15"/>
        <v>0</v>
      </c>
      <c r="S82" s="88">
        <f t="shared" si="16"/>
        <v>0</v>
      </c>
      <c r="T82" s="87">
        <f t="shared" si="17"/>
        <v>0</v>
      </c>
      <c r="U82" s="87">
        <f t="shared" si="18"/>
        <v>0</v>
      </c>
    </row>
    <row r="83" spans="1:21" ht="11.1" customHeight="1">
      <c r="A83" s="84"/>
      <c r="L83" s="85">
        <f t="shared" si="14"/>
        <v>71</v>
      </c>
      <c r="M83" s="76">
        <f t="shared" si="10"/>
        <v>7337.6457387937762</v>
      </c>
      <c r="N83" s="76">
        <f t="shared" si="11"/>
        <v>6269.3114898715457</v>
      </c>
      <c r="O83" s="76">
        <f t="shared" si="12"/>
        <v>1068.3342489222305</v>
      </c>
      <c r="P83" s="84">
        <f t="shared" si="13"/>
        <v>939328.38923180953</v>
      </c>
      <c r="Q83" s="86">
        <v>37288</v>
      </c>
      <c r="R83" s="88">
        <f t="shared" si="15"/>
        <v>0</v>
      </c>
      <c r="S83" s="88">
        <f t="shared" si="16"/>
        <v>0</v>
      </c>
      <c r="T83" s="87">
        <f t="shared" si="17"/>
        <v>0</v>
      </c>
      <c r="U83" s="87">
        <f t="shared" si="18"/>
        <v>0</v>
      </c>
    </row>
    <row r="84" spans="1:21" ht="11.1" customHeight="1">
      <c r="A84" s="84"/>
      <c r="L84" s="85">
        <f t="shared" si="14"/>
        <v>72</v>
      </c>
      <c r="M84" s="76">
        <f t="shared" si="10"/>
        <v>7337.6457387937762</v>
      </c>
      <c r="N84" s="76">
        <f t="shared" si="11"/>
        <v>6262.1892615453971</v>
      </c>
      <c r="O84" s="76">
        <f t="shared" si="12"/>
        <v>1075.4564772483791</v>
      </c>
      <c r="P84" s="84">
        <f t="shared" si="13"/>
        <v>938252.93275456119</v>
      </c>
      <c r="Q84" s="86">
        <v>37316</v>
      </c>
      <c r="R84" s="88">
        <f t="shared" si="15"/>
        <v>0</v>
      </c>
      <c r="S84" s="88">
        <f t="shared" si="16"/>
        <v>0</v>
      </c>
      <c r="T84" s="87">
        <f t="shared" si="17"/>
        <v>0</v>
      </c>
      <c r="U84" s="87">
        <f t="shared" si="18"/>
        <v>0</v>
      </c>
    </row>
    <row r="85" spans="1:21" ht="11.1" customHeight="1">
      <c r="A85" s="84"/>
      <c r="L85" s="85">
        <f t="shared" si="14"/>
        <v>73</v>
      </c>
      <c r="M85" s="76">
        <f t="shared" si="10"/>
        <v>7337.6457387937762</v>
      </c>
      <c r="N85" s="76">
        <f t="shared" si="11"/>
        <v>6255.0195516970743</v>
      </c>
      <c r="O85" s="76">
        <f t="shared" si="12"/>
        <v>1082.6261870967019</v>
      </c>
      <c r="P85" s="84">
        <f t="shared" si="13"/>
        <v>937170.30656746449</v>
      </c>
      <c r="Q85" s="86">
        <v>37347</v>
      </c>
      <c r="R85" s="88">
        <f t="shared" si="15"/>
        <v>0</v>
      </c>
      <c r="S85" s="88">
        <f t="shared" si="16"/>
        <v>0</v>
      </c>
      <c r="T85" s="87">
        <f t="shared" si="17"/>
        <v>0</v>
      </c>
      <c r="U85" s="87">
        <f t="shared" si="18"/>
        <v>0</v>
      </c>
    </row>
    <row r="86" spans="1:21" ht="11.1" customHeight="1">
      <c r="A86" s="84"/>
      <c r="L86" s="85">
        <f t="shared" si="14"/>
        <v>74</v>
      </c>
      <c r="M86" s="76">
        <f t="shared" si="10"/>
        <v>7337.6457387937762</v>
      </c>
      <c r="N86" s="76">
        <f t="shared" si="11"/>
        <v>6247.8020437830965</v>
      </c>
      <c r="O86" s="76">
        <f t="shared" si="12"/>
        <v>1089.8436950106798</v>
      </c>
      <c r="P86" s="84">
        <f t="shared" si="13"/>
        <v>936080.46287245385</v>
      </c>
      <c r="Q86" s="86">
        <v>37377</v>
      </c>
      <c r="R86" s="88">
        <f t="shared" si="15"/>
        <v>0</v>
      </c>
      <c r="S86" s="88">
        <f t="shared" si="16"/>
        <v>0</v>
      </c>
      <c r="T86" s="87">
        <f t="shared" si="17"/>
        <v>0</v>
      </c>
      <c r="U86" s="87">
        <f t="shared" si="18"/>
        <v>0</v>
      </c>
    </row>
    <row r="87" spans="1:21" ht="11.1" customHeight="1">
      <c r="A87" s="84"/>
      <c r="L87" s="85">
        <f t="shared" si="14"/>
        <v>75</v>
      </c>
      <c r="M87" s="76">
        <f t="shared" si="10"/>
        <v>7337.6457387937762</v>
      </c>
      <c r="N87" s="76">
        <f t="shared" si="11"/>
        <v>6240.5364191496919</v>
      </c>
      <c r="O87" s="76">
        <f t="shared" si="12"/>
        <v>1097.1093196440843</v>
      </c>
      <c r="P87" s="84">
        <f t="shared" si="13"/>
        <v>934983.3535528098</v>
      </c>
      <c r="Q87" s="86">
        <v>37408</v>
      </c>
      <c r="R87" s="88">
        <f t="shared" si="15"/>
        <v>0</v>
      </c>
      <c r="S87" s="88">
        <f t="shared" si="16"/>
        <v>0</v>
      </c>
      <c r="T87" s="87">
        <f t="shared" si="17"/>
        <v>0</v>
      </c>
      <c r="U87" s="87">
        <f t="shared" si="18"/>
        <v>0</v>
      </c>
    </row>
    <row r="88" spans="1:21" ht="11.1" customHeight="1">
      <c r="A88" s="84"/>
      <c r="L88" s="85">
        <f t="shared" si="14"/>
        <v>76</v>
      </c>
      <c r="M88" s="76">
        <f t="shared" si="10"/>
        <v>7337.6457387937762</v>
      </c>
      <c r="N88" s="76">
        <f t="shared" si="11"/>
        <v>6233.2223570187316</v>
      </c>
      <c r="O88" s="76">
        <f t="shared" si="12"/>
        <v>1104.4233817750446</v>
      </c>
      <c r="P88" s="84">
        <f t="shared" si="13"/>
        <v>933878.93017103476</v>
      </c>
      <c r="Q88" s="86">
        <v>37438</v>
      </c>
      <c r="R88" s="88">
        <f t="shared" si="15"/>
        <v>0</v>
      </c>
      <c r="S88" s="88">
        <f t="shared" si="16"/>
        <v>0</v>
      </c>
      <c r="T88" s="87">
        <f t="shared" si="17"/>
        <v>0</v>
      </c>
      <c r="U88" s="87">
        <f t="shared" si="18"/>
        <v>0</v>
      </c>
    </row>
    <row r="89" spans="1:21" ht="11.1" customHeight="1">
      <c r="A89" s="84"/>
      <c r="L89" s="85">
        <f t="shared" si="14"/>
        <v>77</v>
      </c>
      <c r="M89" s="76">
        <f t="shared" si="10"/>
        <v>7337.6457387937762</v>
      </c>
      <c r="N89" s="76">
        <f t="shared" si="11"/>
        <v>6225.859534473565</v>
      </c>
      <c r="O89" s="76">
        <f t="shared" si="12"/>
        <v>1111.7862043202113</v>
      </c>
      <c r="P89" s="84">
        <f t="shared" si="13"/>
        <v>932767.1439667145</v>
      </c>
      <c r="Q89" s="86">
        <v>37469</v>
      </c>
      <c r="R89" s="88">
        <f t="shared" si="15"/>
        <v>0</v>
      </c>
      <c r="S89" s="88">
        <f t="shared" si="16"/>
        <v>0</v>
      </c>
      <c r="T89" s="87">
        <f t="shared" si="17"/>
        <v>0</v>
      </c>
      <c r="U89" s="87">
        <f t="shared" si="18"/>
        <v>0</v>
      </c>
    </row>
    <row r="90" spans="1:21" ht="11.1" customHeight="1">
      <c r="A90" s="84"/>
      <c r="L90" s="85">
        <f t="shared" si="14"/>
        <v>78</v>
      </c>
      <c r="M90" s="76">
        <f t="shared" si="10"/>
        <v>7337.6457387937762</v>
      </c>
      <c r="N90" s="76">
        <f t="shared" si="11"/>
        <v>6218.447626444763</v>
      </c>
      <c r="O90" s="76">
        <f t="shared" si="12"/>
        <v>1119.1981123490132</v>
      </c>
      <c r="P90" s="84">
        <f t="shared" si="13"/>
        <v>931647.94585436548</v>
      </c>
      <c r="Q90" s="86">
        <v>37500</v>
      </c>
      <c r="R90" s="88">
        <f t="shared" si="15"/>
        <v>0</v>
      </c>
      <c r="S90" s="88">
        <f t="shared" si="16"/>
        <v>0</v>
      </c>
      <c r="T90" s="87">
        <f t="shared" si="17"/>
        <v>0</v>
      </c>
      <c r="U90" s="87">
        <f t="shared" si="18"/>
        <v>0</v>
      </c>
    </row>
    <row r="91" spans="1:21" ht="11.1" customHeight="1">
      <c r="A91" s="84"/>
      <c r="L91" s="85">
        <f t="shared" si="14"/>
        <v>79</v>
      </c>
      <c r="M91" s="76">
        <f t="shared" si="10"/>
        <v>7337.6457387937762</v>
      </c>
      <c r="N91" s="76">
        <f t="shared" si="11"/>
        <v>6210.9863056957702</v>
      </c>
      <c r="O91" s="76">
        <f t="shared" si="12"/>
        <v>1126.659433098006</v>
      </c>
      <c r="P91" s="84">
        <f t="shared" si="13"/>
        <v>930521.28642126743</v>
      </c>
      <c r="Q91" s="86">
        <v>37530</v>
      </c>
      <c r="R91" s="88">
        <f t="shared" si="15"/>
        <v>0</v>
      </c>
      <c r="S91" s="88">
        <f t="shared" si="16"/>
        <v>0</v>
      </c>
      <c r="T91" s="87">
        <f t="shared" si="17"/>
        <v>0</v>
      </c>
      <c r="U91" s="87">
        <f t="shared" si="18"/>
        <v>0</v>
      </c>
    </row>
    <row r="92" spans="1:21" ht="11.1" customHeight="1">
      <c r="A92" s="84"/>
      <c r="L92" s="85">
        <f t="shared" si="14"/>
        <v>80</v>
      </c>
      <c r="M92" s="76">
        <f t="shared" si="10"/>
        <v>7337.6457387937762</v>
      </c>
      <c r="N92" s="76">
        <f t="shared" si="11"/>
        <v>6203.4752428084503</v>
      </c>
      <c r="O92" s="76">
        <f t="shared" si="12"/>
        <v>1134.1704959853259</v>
      </c>
      <c r="P92" s="84">
        <f t="shared" si="13"/>
        <v>929387.11592528212</v>
      </c>
      <c r="Q92" s="86">
        <v>37561</v>
      </c>
      <c r="R92" s="88">
        <f t="shared" si="15"/>
        <v>0</v>
      </c>
      <c r="S92" s="88">
        <f t="shared" si="16"/>
        <v>0</v>
      </c>
      <c r="T92" s="87">
        <f t="shared" si="17"/>
        <v>0</v>
      </c>
      <c r="U92" s="87">
        <f t="shared" si="18"/>
        <v>0</v>
      </c>
    </row>
    <row r="93" spans="1:21" ht="11.1" customHeight="1">
      <c r="A93" s="84"/>
      <c r="L93" s="85">
        <f t="shared" si="14"/>
        <v>81</v>
      </c>
      <c r="M93" s="76">
        <f t="shared" si="10"/>
        <v>7337.6457387937762</v>
      </c>
      <c r="N93" s="76">
        <f t="shared" si="11"/>
        <v>6195.9141061685477</v>
      </c>
      <c r="O93" s="76">
        <f t="shared" si="12"/>
        <v>1141.7316326252285</v>
      </c>
      <c r="P93" s="84">
        <f t="shared" si="13"/>
        <v>928245.38429265691</v>
      </c>
      <c r="Q93" s="86">
        <v>37591</v>
      </c>
      <c r="R93" s="88">
        <f t="shared" si="15"/>
        <v>0</v>
      </c>
      <c r="S93" s="88">
        <f t="shared" si="16"/>
        <v>0</v>
      </c>
      <c r="T93" s="87">
        <f t="shared" si="17"/>
        <v>0</v>
      </c>
      <c r="U93" s="87">
        <f t="shared" si="18"/>
        <v>0</v>
      </c>
    </row>
    <row r="94" spans="1:21" ht="11.1" customHeight="1">
      <c r="A94" s="84"/>
      <c r="L94" s="85">
        <f t="shared" si="14"/>
        <v>82</v>
      </c>
      <c r="M94" s="76">
        <f t="shared" si="10"/>
        <v>7337.6457387937762</v>
      </c>
      <c r="N94" s="76">
        <f t="shared" si="11"/>
        <v>6188.3025619510454</v>
      </c>
      <c r="O94" s="76">
        <f t="shared" si="12"/>
        <v>1149.3431768427308</v>
      </c>
      <c r="P94" s="84">
        <f t="shared" si="13"/>
        <v>927096.04111581412</v>
      </c>
      <c r="Q94" s="86">
        <v>37622</v>
      </c>
      <c r="R94" s="88">
        <f t="shared" si="15"/>
        <v>0</v>
      </c>
      <c r="S94" s="88">
        <f t="shared" si="16"/>
        <v>0</v>
      </c>
      <c r="T94" s="87">
        <f t="shared" si="17"/>
        <v>0</v>
      </c>
      <c r="U94" s="87">
        <f t="shared" si="18"/>
        <v>0</v>
      </c>
    </row>
    <row r="95" spans="1:21" ht="11.1" customHeight="1">
      <c r="A95" s="84"/>
      <c r="L95" s="85">
        <f t="shared" si="14"/>
        <v>83</v>
      </c>
      <c r="M95" s="76">
        <f t="shared" si="10"/>
        <v>7337.6457387937762</v>
      </c>
      <c r="N95" s="76">
        <f t="shared" si="11"/>
        <v>6180.6402741054271</v>
      </c>
      <c r="O95" s="76">
        <f t="shared" si="12"/>
        <v>1157.0054646883491</v>
      </c>
      <c r="P95" s="84">
        <f t="shared" si="13"/>
        <v>925939.03565112583</v>
      </c>
      <c r="Q95" s="86">
        <v>37653</v>
      </c>
      <c r="R95" s="88">
        <f t="shared" si="15"/>
        <v>0</v>
      </c>
      <c r="S95" s="88">
        <f t="shared" si="16"/>
        <v>0</v>
      </c>
      <c r="T95" s="87">
        <f t="shared" si="17"/>
        <v>0</v>
      </c>
      <c r="U95" s="87">
        <f t="shared" si="18"/>
        <v>0</v>
      </c>
    </row>
    <row r="96" spans="1:21" ht="11.1" customHeight="1">
      <c r="A96" s="84"/>
      <c r="L96" s="85">
        <f t="shared" si="14"/>
        <v>84</v>
      </c>
      <c r="M96" s="76">
        <f t="shared" si="10"/>
        <v>7337.6457387937762</v>
      </c>
      <c r="N96" s="76">
        <f t="shared" si="11"/>
        <v>6172.9269043408385</v>
      </c>
      <c r="O96" s="76">
        <f t="shared" si="12"/>
        <v>1164.7188344529377</v>
      </c>
      <c r="P96" s="84">
        <f t="shared" si="13"/>
        <v>924774.31681667292</v>
      </c>
      <c r="Q96" s="86">
        <v>37681</v>
      </c>
      <c r="R96" s="88">
        <f t="shared" si="15"/>
        <v>0</v>
      </c>
      <c r="S96" s="88">
        <f t="shared" si="16"/>
        <v>0</v>
      </c>
      <c r="T96" s="87">
        <f t="shared" si="17"/>
        <v>0</v>
      </c>
      <c r="U96" s="87">
        <f t="shared" si="18"/>
        <v>0</v>
      </c>
    </row>
    <row r="97" spans="1:21" ht="11.1" customHeight="1">
      <c r="A97" s="84"/>
      <c r="L97" s="85">
        <f t="shared" si="14"/>
        <v>85</v>
      </c>
      <c r="M97" s="76">
        <f t="shared" si="10"/>
        <v>7337.6457387937762</v>
      </c>
      <c r="N97" s="76">
        <f t="shared" si="11"/>
        <v>6165.162112111153</v>
      </c>
      <c r="O97" s="76">
        <f t="shared" si="12"/>
        <v>1172.4836266826233</v>
      </c>
      <c r="P97" s="84">
        <f t="shared" si="13"/>
        <v>923601.83318999026</v>
      </c>
      <c r="Q97" s="86">
        <v>37712</v>
      </c>
      <c r="R97" s="88">
        <f t="shared" si="15"/>
        <v>0</v>
      </c>
      <c r="S97" s="88">
        <f t="shared" si="16"/>
        <v>0</v>
      </c>
      <c r="T97" s="87">
        <f t="shared" si="17"/>
        <v>0</v>
      </c>
      <c r="U97" s="87">
        <f t="shared" si="18"/>
        <v>0</v>
      </c>
    </row>
    <row r="98" spans="1:21" ht="11.1" customHeight="1">
      <c r="A98" s="84"/>
      <c r="L98" s="85">
        <f t="shared" si="14"/>
        <v>86</v>
      </c>
      <c r="M98" s="76">
        <f t="shared" si="10"/>
        <v>7337.6457387937762</v>
      </c>
      <c r="N98" s="76">
        <f t="shared" si="11"/>
        <v>6157.345554599935</v>
      </c>
      <c r="O98" s="76">
        <f t="shared" si="12"/>
        <v>1180.3001841938412</v>
      </c>
      <c r="P98" s="84">
        <f t="shared" si="13"/>
        <v>922421.53300579637</v>
      </c>
      <c r="Q98" s="86">
        <v>37742</v>
      </c>
      <c r="R98" s="88">
        <f t="shared" si="15"/>
        <v>0</v>
      </c>
      <c r="S98" s="88">
        <f t="shared" si="16"/>
        <v>0</v>
      </c>
      <c r="T98" s="87">
        <f t="shared" si="17"/>
        <v>0</v>
      </c>
      <c r="U98" s="87">
        <f t="shared" si="18"/>
        <v>0</v>
      </c>
    </row>
    <row r="99" spans="1:21" ht="11.1" customHeight="1">
      <c r="A99" s="84"/>
      <c r="L99" s="85">
        <f t="shared" si="14"/>
        <v>87</v>
      </c>
      <c r="M99" s="76">
        <f t="shared" si="10"/>
        <v>7337.6457387937762</v>
      </c>
      <c r="N99" s="76">
        <f t="shared" si="11"/>
        <v>6149.4768867053099</v>
      </c>
      <c r="O99" s="76">
        <f t="shared" si="12"/>
        <v>1188.1688520884663</v>
      </c>
      <c r="P99" s="84">
        <f t="shared" si="13"/>
        <v>921233.36415370787</v>
      </c>
      <c r="Q99" s="86">
        <v>37773</v>
      </c>
      <c r="R99" s="88">
        <f t="shared" si="15"/>
        <v>0</v>
      </c>
      <c r="S99" s="88">
        <f t="shared" si="16"/>
        <v>0</v>
      </c>
      <c r="T99" s="87">
        <f t="shared" si="17"/>
        <v>0</v>
      </c>
      <c r="U99" s="87">
        <f t="shared" si="18"/>
        <v>0</v>
      </c>
    </row>
    <row r="100" spans="1:21" ht="11.1" customHeight="1">
      <c r="A100" s="84"/>
      <c r="L100" s="85">
        <f t="shared" si="14"/>
        <v>88</v>
      </c>
      <c r="M100" s="76">
        <f t="shared" si="10"/>
        <v>7337.6457387937762</v>
      </c>
      <c r="N100" s="76">
        <f t="shared" si="11"/>
        <v>6141.5557610247197</v>
      </c>
      <c r="O100" s="76">
        <f t="shared" si="12"/>
        <v>1196.0899777690565</v>
      </c>
      <c r="P100" s="84">
        <f t="shared" si="13"/>
        <v>920037.2741759388</v>
      </c>
      <c r="Q100" s="86">
        <v>37803</v>
      </c>
      <c r="R100" s="88">
        <f t="shared" si="15"/>
        <v>0</v>
      </c>
      <c r="S100" s="88">
        <f t="shared" si="16"/>
        <v>0</v>
      </c>
      <c r="T100" s="87">
        <f t="shared" si="17"/>
        <v>0</v>
      </c>
      <c r="U100" s="87">
        <f t="shared" si="18"/>
        <v>0</v>
      </c>
    </row>
    <row r="101" spans="1:21" ht="11.1" customHeight="1">
      <c r="A101" s="84"/>
      <c r="L101" s="85">
        <f t="shared" si="14"/>
        <v>89</v>
      </c>
      <c r="M101" s="76">
        <f t="shared" si="10"/>
        <v>7337.6457387937762</v>
      </c>
      <c r="N101" s="76">
        <f t="shared" si="11"/>
        <v>6133.5818278395927</v>
      </c>
      <c r="O101" s="76">
        <f t="shared" si="12"/>
        <v>1204.0639109541835</v>
      </c>
      <c r="P101" s="84">
        <f t="shared" si="13"/>
        <v>918833.21026498463</v>
      </c>
      <c r="Q101" s="86">
        <v>37834</v>
      </c>
      <c r="R101" s="88">
        <f t="shared" si="15"/>
        <v>0</v>
      </c>
      <c r="S101" s="88">
        <f t="shared" si="16"/>
        <v>0</v>
      </c>
      <c r="T101" s="87">
        <f t="shared" si="17"/>
        <v>0</v>
      </c>
      <c r="U101" s="87">
        <f t="shared" si="18"/>
        <v>0</v>
      </c>
    </row>
    <row r="102" spans="1:21" ht="11.1" customHeight="1">
      <c r="A102" s="84"/>
      <c r="L102" s="85">
        <f t="shared" si="14"/>
        <v>90</v>
      </c>
      <c r="M102" s="76">
        <f t="shared" si="10"/>
        <v>7337.6457387937762</v>
      </c>
      <c r="N102" s="76">
        <f t="shared" si="11"/>
        <v>6125.5547350998977</v>
      </c>
      <c r="O102" s="76">
        <f t="shared" si="12"/>
        <v>1212.0910036938785</v>
      </c>
      <c r="P102" s="84">
        <f t="shared" si="13"/>
        <v>917621.11926129076</v>
      </c>
      <c r="Q102" s="86">
        <v>37865</v>
      </c>
      <c r="R102" s="88">
        <f t="shared" si="15"/>
        <v>0</v>
      </c>
      <c r="S102" s="88">
        <f t="shared" si="16"/>
        <v>0</v>
      </c>
      <c r="T102" s="87">
        <f t="shared" si="17"/>
        <v>0</v>
      </c>
      <c r="U102" s="87">
        <f t="shared" si="18"/>
        <v>0</v>
      </c>
    </row>
    <row r="103" spans="1:21" ht="11.1" customHeight="1">
      <c r="A103" s="84"/>
      <c r="L103" s="85">
        <f t="shared" si="14"/>
        <v>91</v>
      </c>
      <c r="M103" s="76">
        <f t="shared" si="10"/>
        <v>7337.6457387937762</v>
      </c>
      <c r="N103" s="76">
        <f t="shared" si="11"/>
        <v>6117.4741284086049</v>
      </c>
      <c r="O103" s="76">
        <f t="shared" si="12"/>
        <v>1220.1716103851713</v>
      </c>
      <c r="P103" s="84">
        <f t="shared" si="13"/>
        <v>916400.94765090558</v>
      </c>
      <c r="Q103" s="86">
        <v>37895</v>
      </c>
      <c r="R103" s="88">
        <f t="shared" si="15"/>
        <v>0</v>
      </c>
      <c r="S103" s="88">
        <f t="shared" si="16"/>
        <v>0</v>
      </c>
      <c r="T103" s="87">
        <f t="shared" si="17"/>
        <v>0</v>
      </c>
      <c r="U103" s="87">
        <f t="shared" si="18"/>
        <v>0</v>
      </c>
    </row>
    <row r="104" spans="1:21" ht="11.1" customHeight="1">
      <c r="A104" s="84"/>
      <c r="L104" s="85">
        <f t="shared" si="14"/>
        <v>92</v>
      </c>
      <c r="M104" s="76">
        <f t="shared" si="10"/>
        <v>7337.6457387937762</v>
      </c>
      <c r="N104" s="76">
        <f t="shared" si="11"/>
        <v>6109.3396510060375</v>
      </c>
      <c r="O104" s="76">
        <f t="shared" si="12"/>
        <v>1228.3060877877388</v>
      </c>
      <c r="P104" s="84">
        <f t="shared" si="13"/>
        <v>915172.64156311785</v>
      </c>
      <c r="Q104" s="86">
        <v>37926</v>
      </c>
      <c r="R104" s="88">
        <f t="shared" si="15"/>
        <v>0</v>
      </c>
      <c r="S104" s="88">
        <f t="shared" si="16"/>
        <v>0</v>
      </c>
      <c r="T104" s="87">
        <f t="shared" si="17"/>
        <v>0</v>
      </c>
      <c r="U104" s="87">
        <f t="shared" si="18"/>
        <v>0</v>
      </c>
    </row>
    <row r="105" spans="1:21" ht="11.1" customHeight="1">
      <c r="A105" s="84"/>
      <c r="L105" s="85">
        <f t="shared" si="14"/>
        <v>93</v>
      </c>
      <c r="M105" s="76">
        <f t="shared" si="10"/>
        <v>7337.6457387937762</v>
      </c>
      <c r="N105" s="76">
        <f t="shared" si="11"/>
        <v>6101.1509437541199</v>
      </c>
      <c r="O105" s="76">
        <f t="shared" si="12"/>
        <v>1236.4947950396563</v>
      </c>
      <c r="P105" s="84">
        <f t="shared" si="13"/>
        <v>913936.14676807821</v>
      </c>
      <c r="Q105" s="86">
        <v>37956</v>
      </c>
      <c r="R105" s="88">
        <f t="shared" si="15"/>
        <v>0</v>
      </c>
      <c r="S105" s="88">
        <f t="shared" si="16"/>
        <v>0</v>
      </c>
      <c r="T105" s="87">
        <f t="shared" si="17"/>
        <v>0</v>
      </c>
      <c r="U105" s="87">
        <f t="shared" si="18"/>
        <v>0</v>
      </c>
    </row>
    <row r="106" spans="1:21" ht="11.1" customHeight="1">
      <c r="A106" s="84"/>
      <c r="L106" s="85">
        <f t="shared" si="14"/>
        <v>94</v>
      </c>
      <c r="M106" s="76">
        <f t="shared" si="10"/>
        <v>7337.6457387937762</v>
      </c>
      <c r="N106" s="76">
        <f t="shared" si="11"/>
        <v>6092.9076451205219</v>
      </c>
      <c r="O106" s="76">
        <f t="shared" si="12"/>
        <v>1244.7380936732543</v>
      </c>
      <c r="P106" s="84">
        <f t="shared" si="13"/>
        <v>912691.40867440496</v>
      </c>
      <c r="Q106" s="86">
        <v>37987</v>
      </c>
      <c r="R106" s="88">
        <f t="shared" si="15"/>
        <v>0</v>
      </c>
      <c r="S106" s="88">
        <f t="shared" si="16"/>
        <v>0</v>
      </c>
      <c r="T106" s="87">
        <f t="shared" si="17"/>
        <v>0</v>
      </c>
      <c r="U106" s="87">
        <f t="shared" si="18"/>
        <v>0</v>
      </c>
    </row>
    <row r="107" spans="1:21" ht="11.1" customHeight="1">
      <c r="A107" s="84"/>
      <c r="L107" s="85">
        <f t="shared" si="14"/>
        <v>95</v>
      </c>
      <c r="M107" s="76">
        <f t="shared" si="10"/>
        <v>7337.6457387937762</v>
      </c>
      <c r="N107" s="76">
        <f t="shared" si="11"/>
        <v>6084.6093911626995</v>
      </c>
      <c r="O107" s="76">
        <f t="shared" si="12"/>
        <v>1253.0363476310768</v>
      </c>
      <c r="P107" s="84">
        <f t="shared" si="13"/>
        <v>911438.37232677382</v>
      </c>
      <c r="Q107" s="86">
        <v>38018</v>
      </c>
      <c r="R107" s="88">
        <f t="shared" si="15"/>
        <v>0</v>
      </c>
      <c r="S107" s="88">
        <f t="shared" si="16"/>
        <v>0</v>
      </c>
      <c r="T107" s="87">
        <f t="shared" si="17"/>
        <v>0</v>
      </c>
      <c r="U107" s="87">
        <f t="shared" si="18"/>
        <v>0</v>
      </c>
    </row>
    <row r="108" spans="1:21" ht="11.1" customHeight="1">
      <c r="A108" s="84"/>
      <c r="L108" s="85">
        <f t="shared" si="14"/>
        <v>96</v>
      </c>
      <c r="M108" s="76">
        <f t="shared" si="10"/>
        <v>7337.6457387937762</v>
      </c>
      <c r="N108" s="76">
        <f t="shared" si="11"/>
        <v>6076.2558155118249</v>
      </c>
      <c r="O108" s="76">
        <f t="shared" si="12"/>
        <v>1261.3899232819513</v>
      </c>
      <c r="P108" s="84">
        <f t="shared" si="13"/>
        <v>910176.98240349186</v>
      </c>
      <c r="Q108" s="86">
        <v>38047</v>
      </c>
      <c r="R108" s="88">
        <f t="shared" si="15"/>
        <v>0</v>
      </c>
      <c r="S108" s="88">
        <f t="shared" si="16"/>
        <v>0</v>
      </c>
      <c r="T108" s="87">
        <f t="shared" si="17"/>
        <v>0</v>
      </c>
      <c r="U108" s="87">
        <f t="shared" si="18"/>
        <v>0</v>
      </c>
    </row>
    <row r="109" spans="1:21" ht="11.1" customHeight="1">
      <c r="A109" s="84"/>
      <c r="L109" s="85">
        <f t="shared" si="14"/>
        <v>97</v>
      </c>
      <c r="M109" s="76">
        <f t="shared" si="10"/>
        <v>7337.6457387937762</v>
      </c>
      <c r="N109" s="76">
        <f t="shared" si="11"/>
        <v>6067.8465493566118</v>
      </c>
      <c r="O109" s="76">
        <f t="shared" si="12"/>
        <v>1269.7991894371644</v>
      </c>
      <c r="P109" s="84">
        <f t="shared" si="13"/>
        <v>908907.18321405468</v>
      </c>
      <c r="Q109" s="86">
        <v>38078</v>
      </c>
      <c r="R109" s="88">
        <f t="shared" si="15"/>
        <v>0</v>
      </c>
      <c r="S109" s="88">
        <f t="shared" si="16"/>
        <v>0</v>
      </c>
      <c r="T109" s="87">
        <f t="shared" si="17"/>
        <v>0</v>
      </c>
      <c r="U109" s="87">
        <f t="shared" si="18"/>
        <v>0</v>
      </c>
    </row>
    <row r="110" spans="1:21" ht="11.1" customHeight="1">
      <c r="A110" s="84"/>
      <c r="L110" s="85">
        <f t="shared" si="14"/>
        <v>98</v>
      </c>
      <c r="M110" s="76">
        <f t="shared" si="10"/>
        <v>7337.6457387937762</v>
      </c>
      <c r="N110" s="76">
        <f t="shared" si="11"/>
        <v>6059.381221427032</v>
      </c>
      <c r="O110" s="76">
        <f t="shared" si="12"/>
        <v>1278.2645173667443</v>
      </c>
      <c r="P110" s="84">
        <f t="shared" si="13"/>
        <v>907628.91869668791</v>
      </c>
      <c r="Q110" s="86">
        <v>38108</v>
      </c>
      <c r="R110" s="88">
        <f t="shared" si="15"/>
        <v>0</v>
      </c>
      <c r="S110" s="88">
        <f t="shared" si="16"/>
        <v>0</v>
      </c>
      <c r="T110" s="87">
        <f t="shared" si="17"/>
        <v>0</v>
      </c>
      <c r="U110" s="87">
        <f t="shared" si="18"/>
        <v>0</v>
      </c>
    </row>
    <row r="111" spans="1:21" ht="11.1" customHeight="1">
      <c r="A111" s="84"/>
      <c r="L111" s="85">
        <f t="shared" si="14"/>
        <v>99</v>
      </c>
      <c r="M111" s="76">
        <f t="shared" si="10"/>
        <v>7337.6457387937762</v>
      </c>
      <c r="N111" s="76">
        <f t="shared" si="11"/>
        <v>6050.8594579779201</v>
      </c>
      <c r="O111" s="76">
        <f t="shared" si="12"/>
        <v>1286.7862808158561</v>
      </c>
      <c r="P111" s="84">
        <f t="shared" si="13"/>
        <v>906342.13241587207</v>
      </c>
      <c r="Q111" s="86">
        <v>38139</v>
      </c>
      <c r="R111" s="88">
        <f t="shared" si="15"/>
        <v>0</v>
      </c>
      <c r="S111" s="88">
        <f t="shared" si="16"/>
        <v>0</v>
      </c>
      <c r="T111" s="87">
        <f t="shared" si="17"/>
        <v>0</v>
      </c>
      <c r="U111" s="87">
        <f t="shared" si="18"/>
        <v>0</v>
      </c>
    </row>
    <row r="112" spans="1:21" ht="11.1" customHeight="1">
      <c r="A112" s="84"/>
      <c r="L112" s="85">
        <f t="shared" si="14"/>
        <v>100</v>
      </c>
      <c r="M112" s="76">
        <f t="shared" si="10"/>
        <v>7337.6457387937762</v>
      </c>
      <c r="N112" s="76">
        <f t="shared" si="11"/>
        <v>6042.2808827724803</v>
      </c>
      <c r="O112" s="76">
        <f t="shared" si="12"/>
        <v>1295.364856021296</v>
      </c>
      <c r="P112" s="84">
        <f t="shared" si="13"/>
        <v>905046.76755985082</v>
      </c>
      <c r="Q112" s="86">
        <v>38169</v>
      </c>
      <c r="R112" s="88">
        <f t="shared" si="15"/>
        <v>0</v>
      </c>
      <c r="S112" s="88">
        <f t="shared" si="16"/>
        <v>0</v>
      </c>
      <c r="T112" s="87">
        <f t="shared" si="17"/>
        <v>0</v>
      </c>
      <c r="U112" s="87">
        <f t="shared" si="18"/>
        <v>0</v>
      </c>
    </row>
    <row r="113" spans="1:21" ht="11.1" customHeight="1">
      <c r="A113" s="84"/>
      <c r="L113" s="85">
        <f t="shared" si="14"/>
        <v>101</v>
      </c>
      <c r="M113" s="76">
        <f t="shared" si="10"/>
        <v>7337.6457387937762</v>
      </c>
      <c r="N113" s="76">
        <f t="shared" si="11"/>
        <v>6033.6451170656728</v>
      </c>
      <c r="O113" s="76">
        <f t="shared" si="12"/>
        <v>1304.0006217281034</v>
      </c>
      <c r="P113" s="84">
        <f t="shared" si="13"/>
        <v>903742.76693812269</v>
      </c>
      <c r="Q113" s="86">
        <v>38200</v>
      </c>
      <c r="R113" s="88">
        <f t="shared" si="15"/>
        <v>0</v>
      </c>
      <c r="S113" s="88">
        <f t="shared" si="16"/>
        <v>0</v>
      </c>
      <c r="T113" s="87">
        <f t="shared" si="17"/>
        <v>0</v>
      </c>
      <c r="U113" s="87">
        <f t="shared" si="18"/>
        <v>0</v>
      </c>
    </row>
    <row r="114" spans="1:21" ht="11.1" customHeight="1">
      <c r="A114" s="84"/>
      <c r="L114" s="85">
        <f t="shared" si="14"/>
        <v>102</v>
      </c>
      <c r="M114" s="76">
        <f t="shared" si="10"/>
        <v>7337.6457387937762</v>
      </c>
      <c r="N114" s="76">
        <f t="shared" si="11"/>
        <v>6024.9517795874845</v>
      </c>
      <c r="O114" s="76">
        <f t="shared" si="12"/>
        <v>1312.6939592062918</v>
      </c>
      <c r="P114" s="84">
        <f t="shared" si="13"/>
        <v>902430.07297891635</v>
      </c>
      <c r="Q114" s="86">
        <v>38231</v>
      </c>
      <c r="R114" s="88">
        <f t="shared" si="15"/>
        <v>0</v>
      </c>
      <c r="S114" s="88">
        <f t="shared" si="16"/>
        <v>0</v>
      </c>
      <c r="T114" s="87">
        <f t="shared" si="17"/>
        <v>0</v>
      </c>
      <c r="U114" s="87">
        <f t="shared" si="18"/>
        <v>0</v>
      </c>
    </row>
    <row r="115" spans="1:21" ht="11.1" customHeight="1">
      <c r="A115" s="84"/>
      <c r="L115" s="85">
        <f t="shared" si="14"/>
        <v>103</v>
      </c>
      <c r="M115" s="76">
        <f t="shared" si="10"/>
        <v>7337.6457387937762</v>
      </c>
      <c r="N115" s="76">
        <f t="shared" si="11"/>
        <v>6016.2004865261088</v>
      </c>
      <c r="O115" s="76">
        <f t="shared" si="12"/>
        <v>1321.4452522676675</v>
      </c>
      <c r="P115" s="84">
        <f t="shared" si="13"/>
        <v>901108.6277266487</v>
      </c>
      <c r="Q115" s="86">
        <v>38261</v>
      </c>
      <c r="R115" s="88">
        <f t="shared" si="15"/>
        <v>0</v>
      </c>
      <c r="S115" s="88">
        <f t="shared" si="16"/>
        <v>0</v>
      </c>
      <c r="T115" s="87">
        <f t="shared" si="17"/>
        <v>0</v>
      </c>
      <c r="U115" s="87">
        <f t="shared" si="18"/>
        <v>0</v>
      </c>
    </row>
    <row r="116" spans="1:21" ht="11.1" customHeight="1">
      <c r="A116" s="84"/>
      <c r="L116" s="85">
        <f t="shared" si="14"/>
        <v>104</v>
      </c>
      <c r="M116" s="76">
        <f t="shared" si="10"/>
        <v>7337.6457387937762</v>
      </c>
      <c r="N116" s="76">
        <f t="shared" si="11"/>
        <v>6007.3908515109915</v>
      </c>
      <c r="O116" s="76">
        <f t="shared" si="12"/>
        <v>1330.2548872827847</v>
      </c>
      <c r="P116" s="84">
        <f t="shared" si="13"/>
        <v>899778.37283936597</v>
      </c>
      <c r="Q116" s="86">
        <v>38292</v>
      </c>
      <c r="R116" s="88">
        <f t="shared" si="15"/>
        <v>0</v>
      </c>
      <c r="S116" s="88">
        <f t="shared" si="16"/>
        <v>0</v>
      </c>
      <c r="T116" s="87">
        <f t="shared" si="17"/>
        <v>0</v>
      </c>
      <c r="U116" s="87">
        <f t="shared" si="18"/>
        <v>0</v>
      </c>
    </row>
    <row r="117" spans="1:21" ht="11.1" customHeight="1">
      <c r="A117" s="84"/>
      <c r="L117" s="85">
        <f t="shared" si="14"/>
        <v>105</v>
      </c>
      <c r="M117" s="76">
        <f t="shared" si="10"/>
        <v>7337.6457387937762</v>
      </c>
      <c r="N117" s="76">
        <f t="shared" si="11"/>
        <v>5998.522485595774</v>
      </c>
      <c r="O117" s="76">
        <f t="shared" si="12"/>
        <v>1339.1232531980022</v>
      </c>
      <c r="P117" s="84">
        <f t="shared" si="13"/>
        <v>898439.24958616798</v>
      </c>
      <c r="Q117" s="86">
        <v>38322</v>
      </c>
      <c r="R117" s="88">
        <f t="shared" si="15"/>
        <v>0</v>
      </c>
      <c r="S117" s="88">
        <f t="shared" si="16"/>
        <v>0</v>
      </c>
      <c r="T117" s="87">
        <f t="shared" si="17"/>
        <v>0</v>
      </c>
      <c r="U117" s="87">
        <f t="shared" si="18"/>
        <v>0</v>
      </c>
    </row>
    <row r="118" spans="1:21" ht="11.1" customHeight="1">
      <c r="A118" s="84"/>
      <c r="L118" s="85">
        <f t="shared" si="14"/>
        <v>106</v>
      </c>
      <c r="M118" s="76">
        <f t="shared" si="10"/>
        <v>7337.6457387937762</v>
      </c>
      <c r="N118" s="76">
        <f t="shared" si="11"/>
        <v>5989.5949972411208</v>
      </c>
      <c r="O118" s="76">
        <f t="shared" si="12"/>
        <v>1348.0507415526554</v>
      </c>
      <c r="P118" s="84">
        <f t="shared" si="13"/>
        <v>897091.19884461537</v>
      </c>
      <c r="Q118" s="86">
        <v>38353</v>
      </c>
      <c r="R118" s="88">
        <f t="shared" si="15"/>
        <v>0</v>
      </c>
      <c r="S118" s="88">
        <f t="shared" si="16"/>
        <v>0</v>
      </c>
      <c r="T118" s="87">
        <f t="shared" si="17"/>
        <v>0</v>
      </c>
      <c r="U118" s="87">
        <f t="shared" si="18"/>
        <v>0</v>
      </c>
    </row>
    <row r="119" spans="1:21" ht="11.1" customHeight="1">
      <c r="A119" s="84"/>
      <c r="L119" s="85">
        <f t="shared" si="14"/>
        <v>107</v>
      </c>
      <c r="M119" s="76">
        <f t="shared" si="10"/>
        <v>7337.6457387937762</v>
      </c>
      <c r="N119" s="76">
        <f t="shared" si="11"/>
        <v>5980.6079922974359</v>
      </c>
      <c r="O119" s="76">
        <f t="shared" si="12"/>
        <v>1357.0377464963403</v>
      </c>
      <c r="P119" s="84">
        <f t="shared" si="13"/>
        <v>895734.16109811899</v>
      </c>
      <c r="Q119" s="86">
        <v>38384</v>
      </c>
      <c r="R119" s="88">
        <f t="shared" si="15"/>
        <v>0</v>
      </c>
      <c r="S119" s="88">
        <f t="shared" si="16"/>
        <v>0</v>
      </c>
      <c r="T119" s="87">
        <f t="shared" si="17"/>
        <v>0</v>
      </c>
      <c r="U119" s="87">
        <f t="shared" si="18"/>
        <v>0</v>
      </c>
    </row>
    <row r="120" spans="1:21" ht="11.1" customHeight="1">
      <c r="A120" s="84"/>
      <c r="L120" s="85">
        <f t="shared" si="14"/>
        <v>108</v>
      </c>
      <c r="M120" s="76">
        <f t="shared" si="10"/>
        <v>7337.6457387937762</v>
      </c>
      <c r="N120" s="76">
        <f t="shared" si="11"/>
        <v>5971.5610739874601</v>
      </c>
      <c r="O120" s="76">
        <f t="shared" si="12"/>
        <v>1366.0846648063161</v>
      </c>
      <c r="P120" s="84">
        <f t="shared" si="13"/>
        <v>894368.07643331261</v>
      </c>
      <c r="Q120" s="86">
        <v>38412</v>
      </c>
      <c r="R120" s="88">
        <f t="shared" si="15"/>
        <v>0</v>
      </c>
      <c r="S120" s="88">
        <f t="shared" si="16"/>
        <v>0</v>
      </c>
      <c r="T120" s="87">
        <f t="shared" si="17"/>
        <v>0</v>
      </c>
      <c r="U120" s="87">
        <f t="shared" si="18"/>
        <v>0</v>
      </c>
    </row>
    <row r="121" spans="1:21" ht="11.1" customHeight="1">
      <c r="A121" s="84"/>
      <c r="L121" s="85">
        <f t="shared" si="14"/>
        <v>109</v>
      </c>
      <c r="M121" s="76">
        <f t="shared" si="10"/>
        <v>7337.6457387937762</v>
      </c>
      <c r="N121" s="76">
        <f t="shared" si="11"/>
        <v>5962.4538428887508</v>
      </c>
      <c r="O121" s="76">
        <f t="shared" si="12"/>
        <v>1375.1918959050254</v>
      </c>
      <c r="P121" s="84">
        <f t="shared" si="13"/>
        <v>892992.88453740755</v>
      </c>
      <c r="Q121" s="86">
        <v>38443</v>
      </c>
      <c r="R121" s="88">
        <f t="shared" si="15"/>
        <v>0</v>
      </c>
      <c r="S121" s="88">
        <f t="shared" si="16"/>
        <v>0</v>
      </c>
      <c r="T121" s="87">
        <f t="shared" si="17"/>
        <v>0</v>
      </c>
      <c r="U121" s="87">
        <f t="shared" si="18"/>
        <v>0</v>
      </c>
    </row>
    <row r="122" spans="1:21" ht="11.1" customHeight="1">
      <c r="A122" s="84"/>
      <c r="L122" s="85">
        <f t="shared" si="14"/>
        <v>110</v>
      </c>
      <c r="M122" s="76">
        <f t="shared" si="10"/>
        <v>7337.6457387937762</v>
      </c>
      <c r="N122" s="76">
        <f t="shared" si="11"/>
        <v>5953.2858969160507</v>
      </c>
      <c r="O122" s="76">
        <f t="shared" si="12"/>
        <v>1384.3598418777256</v>
      </c>
      <c r="P122" s="84">
        <f t="shared" si="13"/>
        <v>891608.52469552984</v>
      </c>
      <c r="Q122" s="86">
        <v>38473</v>
      </c>
      <c r="R122" s="88">
        <f t="shared" si="15"/>
        <v>0</v>
      </c>
      <c r="S122" s="88">
        <f t="shared" si="16"/>
        <v>0</v>
      </c>
      <c r="T122" s="87">
        <f t="shared" si="17"/>
        <v>0</v>
      </c>
      <c r="U122" s="87">
        <f t="shared" si="18"/>
        <v>0</v>
      </c>
    </row>
    <row r="123" spans="1:21" ht="11.1" customHeight="1">
      <c r="A123" s="84"/>
      <c r="L123" s="85">
        <f t="shared" si="14"/>
        <v>111</v>
      </c>
      <c r="M123" s="76">
        <f t="shared" si="10"/>
        <v>7337.6457387937762</v>
      </c>
      <c r="N123" s="76">
        <f t="shared" si="11"/>
        <v>5944.0568313035328</v>
      </c>
      <c r="O123" s="76">
        <f t="shared" si="12"/>
        <v>1393.5889074902434</v>
      </c>
      <c r="P123" s="84">
        <f t="shared" si="13"/>
        <v>890214.93578803958</v>
      </c>
      <c r="Q123" s="86">
        <v>38504</v>
      </c>
      <c r="R123" s="88">
        <f t="shared" si="15"/>
        <v>0</v>
      </c>
      <c r="S123" s="88">
        <f t="shared" si="16"/>
        <v>0</v>
      </c>
      <c r="T123" s="87">
        <f t="shared" si="17"/>
        <v>0</v>
      </c>
      <c r="U123" s="87">
        <f t="shared" si="18"/>
        <v>0</v>
      </c>
    </row>
    <row r="124" spans="1:21" ht="11.1" customHeight="1">
      <c r="A124" s="84"/>
      <c r="L124" s="85">
        <f t="shared" si="14"/>
        <v>112</v>
      </c>
      <c r="M124" s="76">
        <f t="shared" si="10"/>
        <v>7337.6457387937762</v>
      </c>
      <c r="N124" s="76">
        <f t="shared" si="11"/>
        <v>5934.7662385869307</v>
      </c>
      <c r="O124" s="76">
        <f t="shared" si="12"/>
        <v>1402.8795002068455</v>
      </c>
      <c r="P124" s="84">
        <f t="shared" si="13"/>
        <v>888812.05628783279</v>
      </c>
      <c r="Q124" s="86">
        <v>38534</v>
      </c>
      <c r="R124" s="88">
        <f t="shared" si="15"/>
        <v>0</v>
      </c>
      <c r="S124" s="88">
        <f t="shared" si="16"/>
        <v>0</v>
      </c>
      <c r="T124" s="87">
        <f t="shared" si="17"/>
        <v>0</v>
      </c>
      <c r="U124" s="87">
        <f t="shared" si="18"/>
        <v>0</v>
      </c>
    </row>
    <row r="125" spans="1:21" ht="11.1" customHeight="1">
      <c r="A125" s="84"/>
      <c r="L125" s="85">
        <f t="shared" si="14"/>
        <v>113</v>
      </c>
      <c r="M125" s="76">
        <f t="shared" si="10"/>
        <v>7337.6457387937762</v>
      </c>
      <c r="N125" s="76">
        <f t="shared" si="11"/>
        <v>5925.4137085855518</v>
      </c>
      <c r="O125" s="76">
        <f t="shared" si="12"/>
        <v>1412.2320302082244</v>
      </c>
      <c r="P125" s="84">
        <f t="shared" si="13"/>
        <v>887399.82425762457</v>
      </c>
      <c r="Q125" s="86">
        <v>38565</v>
      </c>
      <c r="R125" s="88">
        <f t="shared" si="15"/>
        <v>0</v>
      </c>
      <c r="S125" s="88">
        <f t="shared" si="16"/>
        <v>0</v>
      </c>
      <c r="T125" s="87">
        <f t="shared" si="17"/>
        <v>0</v>
      </c>
      <c r="U125" s="87">
        <f t="shared" si="18"/>
        <v>0</v>
      </c>
    </row>
    <row r="126" spans="1:21" ht="11.1" customHeight="1">
      <c r="A126" s="84"/>
      <c r="L126" s="85">
        <f t="shared" si="14"/>
        <v>114</v>
      </c>
      <c r="M126" s="76">
        <f t="shared" si="10"/>
        <v>7337.6457387937762</v>
      </c>
      <c r="N126" s="76">
        <f t="shared" si="11"/>
        <v>5915.998828384164</v>
      </c>
      <c r="O126" s="76">
        <f t="shared" si="12"/>
        <v>1421.6469104096122</v>
      </c>
      <c r="P126" s="84">
        <f t="shared" si="13"/>
        <v>885978.17734721501</v>
      </c>
      <c r="Q126" s="86">
        <v>38596</v>
      </c>
      <c r="R126" s="88">
        <f t="shared" si="15"/>
        <v>0</v>
      </c>
      <c r="S126" s="88">
        <f t="shared" si="16"/>
        <v>0</v>
      </c>
      <c r="T126" s="87">
        <f t="shared" si="17"/>
        <v>0</v>
      </c>
      <c r="U126" s="87">
        <f t="shared" si="18"/>
        <v>0</v>
      </c>
    </row>
    <row r="127" spans="1:21" ht="11.1" customHeight="1">
      <c r="A127" s="84"/>
      <c r="L127" s="85">
        <f t="shared" si="14"/>
        <v>115</v>
      </c>
      <c r="M127" s="76">
        <f t="shared" si="10"/>
        <v>7337.6457387937762</v>
      </c>
      <c r="N127" s="76">
        <f t="shared" si="11"/>
        <v>5906.5211823147665</v>
      </c>
      <c r="O127" s="76">
        <f t="shared" si="12"/>
        <v>1431.1245564790097</v>
      </c>
      <c r="P127" s="84">
        <f t="shared" si="13"/>
        <v>884547.05279073596</v>
      </c>
      <c r="Q127" s="86">
        <v>38626</v>
      </c>
      <c r="R127" s="88">
        <f t="shared" si="15"/>
        <v>0</v>
      </c>
      <c r="S127" s="88">
        <f t="shared" si="16"/>
        <v>0</v>
      </c>
      <c r="T127" s="87">
        <f t="shared" si="17"/>
        <v>0</v>
      </c>
      <c r="U127" s="87">
        <f t="shared" si="18"/>
        <v>0</v>
      </c>
    </row>
    <row r="128" spans="1:21" ht="11.1" customHeight="1">
      <c r="A128" s="84"/>
      <c r="L128" s="85">
        <f t="shared" si="14"/>
        <v>116</v>
      </c>
      <c r="M128" s="76">
        <f t="shared" si="10"/>
        <v>7337.6457387937762</v>
      </c>
      <c r="N128" s="76">
        <f t="shared" si="11"/>
        <v>5896.9803519382403</v>
      </c>
      <c r="O128" s="76">
        <f t="shared" si="12"/>
        <v>1440.6653868555359</v>
      </c>
      <c r="P128" s="84">
        <f t="shared" si="13"/>
        <v>883106.38740388048</v>
      </c>
      <c r="Q128" s="86">
        <v>38657</v>
      </c>
      <c r="R128" s="88">
        <f t="shared" si="15"/>
        <v>0</v>
      </c>
      <c r="S128" s="88">
        <f t="shared" si="16"/>
        <v>0</v>
      </c>
      <c r="T128" s="87">
        <f t="shared" si="17"/>
        <v>0</v>
      </c>
      <c r="U128" s="87">
        <f t="shared" si="18"/>
        <v>0</v>
      </c>
    </row>
    <row r="129" spans="1:21" ht="11.1" customHeight="1">
      <c r="A129" s="84"/>
      <c r="L129" s="85">
        <f t="shared" si="14"/>
        <v>117</v>
      </c>
      <c r="M129" s="76">
        <f t="shared" si="10"/>
        <v>7337.6457387937762</v>
      </c>
      <c r="N129" s="76">
        <f t="shared" si="11"/>
        <v>5887.3759160258705</v>
      </c>
      <c r="O129" s="76">
        <f t="shared" si="12"/>
        <v>1450.2698227679057</v>
      </c>
      <c r="P129" s="84">
        <f t="shared" si="13"/>
        <v>881656.11758111254</v>
      </c>
      <c r="Q129" s="86">
        <v>38687</v>
      </c>
      <c r="R129" s="88">
        <f t="shared" si="15"/>
        <v>0</v>
      </c>
      <c r="S129" s="88">
        <f t="shared" si="16"/>
        <v>0</v>
      </c>
      <c r="T129" s="87">
        <f t="shared" si="17"/>
        <v>0</v>
      </c>
      <c r="U129" s="87">
        <f t="shared" si="18"/>
        <v>0</v>
      </c>
    </row>
    <row r="130" spans="1:21" ht="11.1" customHeight="1">
      <c r="A130" s="84"/>
      <c r="L130" s="85">
        <f t="shared" si="14"/>
        <v>118</v>
      </c>
      <c r="M130" s="76">
        <f t="shared" si="10"/>
        <v>7337.6457387937762</v>
      </c>
      <c r="N130" s="76">
        <f t="shared" si="11"/>
        <v>5877.7074505407509</v>
      </c>
      <c r="O130" s="76">
        <f t="shared" si="12"/>
        <v>1459.9382882530253</v>
      </c>
      <c r="P130" s="84">
        <f t="shared" si="13"/>
        <v>880196.17929285951</v>
      </c>
      <c r="Q130" s="86">
        <v>38718</v>
      </c>
      <c r="R130" s="88">
        <f t="shared" si="15"/>
        <v>0</v>
      </c>
      <c r="S130" s="88">
        <f t="shared" si="16"/>
        <v>0</v>
      </c>
      <c r="T130" s="87">
        <f t="shared" si="17"/>
        <v>0</v>
      </c>
      <c r="U130" s="87">
        <f t="shared" si="18"/>
        <v>0</v>
      </c>
    </row>
    <row r="131" spans="1:21" ht="11.1" customHeight="1">
      <c r="A131" s="84"/>
      <c r="L131" s="85">
        <f t="shared" si="14"/>
        <v>119</v>
      </c>
      <c r="M131" s="76">
        <f t="shared" si="10"/>
        <v>7337.6457387937762</v>
      </c>
      <c r="N131" s="76">
        <f t="shared" si="11"/>
        <v>5867.9745286190637</v>
      </c>
      <c r="O131" s="76">
        <f t="shared" si="12"/>
        <v>1469.6712101747125</v>
      </c>
      <c r="P131" s="84">
        <f t="shared" si="13"/>
        <v>878726.50808268483</v>
      </c>
      <c r="Q131" s="86">
        <v>38749</v>
      </c>
      <c r="R131" s="88">
        <f t="shared" si="15"/>
        <v>0</v>
      </c>
      <c r="S131" s="88">
        <f t="shared" si="16"/>
        <v>0</v>
      </c>
      <c r="T131" s="87">
        <f t="shared" si="17"/>
        <v>0</v>
      </c>
      <c r="U131" s="87">
        <f t="shared" si="18"/>
        <v>0</v>
      </c>
    </row>
    <row r="132" spans="1:21" ht="11.1" customHeight="1">
      <c r="A132" s="84"/>
      <c r="L132" s="85">
        <f t="shared" si="14"/>
        <v>120</v>
      </c>
      <c r="M132" s="76">
        <f t="shared" si="10"/>
        <v>7337.6457387937762</v>
      </c>
      <c r="N132" s="76">
        <f t="shared" si="11"/>
        <v>5858.1767205512324</v>
      </c>
      <c r="O132" s="76">
        <f t="shared" si="12"/>
        <v>1479.4690182425438</v>
      </c>
      <c r="P132" s="84">
        <f t="shared" si="13"/>
        <v>877247.03906444227</v>
      </c>
      <c r="Q132" s="86">
        <v>38777</v>
      </c>
      <c r="R132" s="88">
        <f t="shared" si="15"/>
        <v>0</v>
      </c>
      <c r="S132" s="88">
        <f t="shared" si="16"/>
        <v>0</v>
      </c>
      <c r="T132" s="87">
        <f t="shared" si="17"/>
        <v>0</v>
      </c>
      <c r="U132" s="87">
        <f t="shared" si="18"/>
        <v>0</v>
      </c>
    </row>
    <row r="133" spans="1:21" ht="11.1" customHeight="1">
      <c r="A133" s="84"/>
      <c r="L133" s="85">
        <f t="shared" si="14"/>
        <v>121</v>
      </c>
      <c r="M133" s="76">
        <f t="shared" si="10"/>
        <v>7337.6457387937762</v>
      </c>
      <c r="N133" s="76">
        <f t="shared" si="11"/>
        <v>5848.3135937629486</v>
      </c>
      <c r="O133" s="76">
        <f t="shared" si="12"/>
        <v>1489.3321450308276</v>
      </c>
      <c r="P133" s="84">
        <f t="shared" si="13"/>
        <v>875757.70691941143</v>
      </c>
      <c r="Q133" s="86">
        <v>38808</v>
      </c>
      <c r="R133" s="88">
        <f t="shared" si="15"/>
        <v>0</v>
      </c>
      <c r="S133" s="88">
        <f t="shared" si="16"/>
        <v>0</v>
      </c>
      <c r="T133" s="87">
        <f t="shared" si="17"/>
        <v>0</v>
      </c>
      <c r="U133" s="87">
        <f t="shared" si="18"/>
        <v>0</v>
      </c>
    </row>
    <row r="134" spans="1:21" ht="11.1" customHeight="1">
      <c r="A134" s="84"/>
      <c r="L134" s="85">
        <f t="shared" si="14"/>
        <v>122</v>
      </c>
      <c r="M134" s="76">
        <f t="shared" si="10"/>
        <v>7337.6457387937762</v>
      </c>
      <c r="N134" s="76">
        <f t="shared" si="11"/>
        <v>5838.3847127960762</v>
      </c>
      <c r="O134" s="76">
        <f t="shared" si="12"/>
        <v>1499.2610259977</v>
      </c>
      <c r="P134" s="84">
        <f t="shared" si="13"/>
        <v>874258.44589341374</v>
      </c>
      <c r="Q134" s="86">
        <v>38838</v>
      </c>
      <c r="R134" s="88">
        <f t="shared" si="15"/>
        <v>0</v>
      </c>
      <c r="S134" s="88">
        <f t="shared" si="16"/>
        <v>0</v>
      </c>
      <c r="T134" s="87">
        <f t="shared" si="17"/>
        <v>0</v>
      </c>
      <c r="U134" s="87">
        <f t="shared" si="18"/>
        <v>0</v>
      </c>
    </row>
    <row r="135" spans="1:21" ht="11.1" customHeight="1">
      <c r="A135" s="84"/>
      <c r="L135" s="85">
        <f t="shared" si="14"/>
        <v>123</v>
      </c>
      <c r="M135" s="76">
        <f t="shared" si="10"/>
        <v>7337.6457387937762</v>
      </c>
      <c r="N135" s="76">
        <f t="shared" si="11"/>
        <v>5828.3896392894248</v>
      </c>
      <c r="O135" s="76">
        <f t="shared" si="12"/>
        <v>1509.2560995043514</v>
      </c>
      <c r="P135" s="84">
        <f t="shared" si="13"/>
        <v>872749.18979390943</v>
      </c>
      <c r="Q135" s="86">
        <v>38869</v>
      </c>
      <c r="R135" s="88">
        <f t="shared" si="15"/>
        <v>0</v>
      </c>
      <c r="S135" s="88">
        <f t="shared" si="16"/>
        <v>0</v>
      </c>
      <c r="T135" s="87">
        <f t="shared" si="17"/>
        <v>0</v>
      </c>
      <c r="U135" s="87">
        <f t="shared" si="18"/>
        <v>0</v>
      </c>
    </row>
    <row r="136" spans="1:21" ht="11.1" customHeight="1">
      <c r="A136" s="84"/>
      <c r="L136" s="85">
        <f t="shared" si="14"/>
        <v>124</v>
      </c>
      <c r="M136" s="76">
        <f t="shared" si="10"/>
        <v>7337.6457387937762</v>
      </c>
      <c r="N136" s="76">
        <f t="shared" si="11"/>
        <v>5818.3279319593967</v>
      </c>
      <c r="O136" s="76">
        <f t="shared" si="12"/>
        <v>1519.3178068343796</v>
      </c>
      <c r="P136" s="84">
        <f t="shared" si="13"/>
        <v>871229.87198707508</v>
      </c>
      <c r="Q136" s="86">
        <v>38899</v>
      </c>
      <c r="R136" s="88">
        <f t="shared" si="15"/>
        <v>0</v>
      </c>
      <c r="S136" s="88">
        <f t="shared" si="16"/>
        <v>0</v>
      </c>
      <c r="T136" s="87">
        <f t="shared" si="17"/>
        <v>0</v>
      </c>
      <c r="U136" s="87">
        <f t="shared" si="18"/>
        <v>0</v>
      </c>
    </row>
    <row r="137" spans="1:21" ht="11.1" customHeight="1">
      <c r="A137" s="84"/>
      <c r="L137" s="85">
        <f t="shared" si="14"/>
        <v>125</v>
      </c>
      <c r="M137" s="76">
        <f t="shared" si="10"/>
        <v>7337.6457387937762</v>
      </c>
      <c r="N137" s="76">
        <f t="shared" si="11"/>
        <v>5808.1991465805004</v>
      </c>
      <c r="O137" s="76">
        <f t="shared" si="12"/>
        <v>1529.4465922132758</v>
      </c>
      <c r="P137" s="84">
        <f t="shared" si="13"/>
        <v>869700.42539486184</v>
      </c>
      <c r="Q137" s="86">
        <v>38930</v>
      </c>
      <c r="R137" s="88">
        <f t="shared" si="15"/>
        <v>0</v>
      </c>
      <c r="S137" s="88">
        <f t="shared" si="16"/>
        <v>0</v>
      </c>
      <c r="T137" s="87">
        <f t="shared" si="17"/>
        <v>0</v>
      </c>
      <c r="U137" s="87">
        <f t="shared" si="18"/>
        <v>0</v>
      </c>
    </row>
    <row r="138" spans="1:21" ht="11.1" customHeight="1">
      <c r="A138" s="84"/>
      <c r="L138" s="85">
        <f t="shared" si="14"/>
        <v>126</v>
      </c>
      <c r="M138" s="76">
        <f t="shared" si="10"/>
        <v>7337.6457387937762</v>
      </c>
      <c r="N138" s="76">
        <f t="shared" si="11"/>
        <v>5798.0028359657454</v>
      </c>
      <c r="O138" s="76">
        <f t="shared" si="12"/>
        <v>1539.6429028280309</v>
      </c>
      <c r="P138" s="84">
        <f t="shared" si="13"/>
        <v>868160.78249203379</v>
      </c>
      <c r="Q138" s="86">
        <v>38961</v>
      </c>
      <c r="R138" s="88">
        <f t="shared" si="15"/>
        <v>0</v>
      </c>
      <c r="S138" s="88">
        <f t="shared" si="16"/>
        <v>0</v>
      </c>
      <c r="T138" s="87">
        <f t="shared" si="17"/>
        <v>0</v>
      </c>
      <c r="U138" s="87">
        <f t="shared" si="18"/>
        <v>0</v>
      </c>
    </row>
    <row r="139" spans="1:21" ht="11.1" customHeight="1">
      <c r="A139" s="84"/>
      <c r="L139" s="85">
        <f t="shared" si="14"/>
        <v>127</v>
      </c>
      <c r="M139" s="76">
        <f t="shared" si="10"/>
        <v>7337.6457387937762</v>
      </c>
      <c r="N139" s="76">
        <f t="shared" si="11"/>
        <v>5787.7385499468919</v>
      </c>
      <c r="O139" s="76">
        <f t="shared" si="12"/>
        <v>1549.9071888468843</v>
      </c>
      <c r="P139" s="84">
        <f t="shared" si="13"/>
        <v>866610.87530318694</v>
      </c>
      <c r="Q139" s="86">
        <v>38991</v>
      </c>
      <c r="R139" s="88">
        <f t="shared" si="15"/>
        <v>0</v>
      </c>
      <c r="S139" s="88">
        <f t="shared" si="16"/>
        <v>0</v>
      </c>
      <c r="T139" s="87">
        <f t="shared" si="17"/>
        <v>0</v>
      </c>
      <c r="U139" s="87">
        <f t="shared" si="18"/>
        <v>0</v>
      </c>
    </row>
    <row r="140" spans="1:21" ht="11.1" customHeight="1">
      <c r="A140" s="84"/>
      <c r="L140" s="85">
        <f t="shared" si="14"/>
        <v>128</v>
      </c>
      <c r="M140" s="76">
        <f t="shared" si="10"/>
        <v>7337.6457387937762</v>
      </c>
      <c r="N140" s="76">
        <f t="shared" si="11"/>
        <v>5777.4058353545797</v>
      </c>
      <c r="O140" s="76">
        <f t="shared" si="12"/>
        <v>1560.2399034391965</v>
      </c>
      <c r="P140" s="84">
        <f t="shared" si="13"/>
        <v>865050.63539974776</v>
      </c>
      <c r="Q140" s="86">
        <v>39022</v>
      </c>
      <c r="R140" s="88">
        <f t="shared" si="15"/>
        <v>0</v>
      </c>
      <c r="S140" s="88">
        <f t="shared" si="16"/>
        <v>0</v>
      </c>
      <c r="T140" s="87">
        <f t="shared" si="17"/>
        <v>0</v>
      </c>
      <c r="U140" s="87">
        <f t="shared" si="18"/>
        <v>0</v>
      </c>
    </row>
    <row r="141" spans="1:21" ht="11.1" customHeight="1">
      <c r="A141" s="84"/>
      <c r="L141" s="85">
        <f t="shared" si="14"/>
        <v>129</v>
      </c>
      <c r="M141" s="76">
        <f t="shared" ref="M141:M204" si="19">IF(L141&gt;M$5*12,0,PMT(M$7/12,M$5*12,-M$6))</f>
        <v>7337.6457387937762</v>
      </c>
      <c r="N141" s="76">
        <f t="shared" ref="N141:N204" si="20">IF(L141&gt;12*M$5,0,P140*M$7/12)</f>
        <v>5767.004235998319</v>
      </c>
      <c r="O141" s="76">
        <f t="shared" ref="O141:O204" si="21">IF(L141&gt;12*M$5,0,M141-N141)</f>
        <v>1570.6415027954572</v>
      </c>
      <c r="P141" s="84">
        <f t="shared" ref="P141:P204" si="22">IF(L141&gt;M$5*12,0,P140-O141)</f>
        <v>863479.99389695225</v>
      </c>
      <c r="Q141" s="86">
        <v>39052</v>
      </c>
      <c r="R141" s="88">
        <f t="shared" si="15"/>
        <v>0</v>
      </c>
      <c r="S141" s="88">
        <f t="shared" si="16"/>
        <v>0</v>
      </c>
      <c r="T141" s="87">
        <f t="shared" si="17"/>
        <v>0</v>
      </c>
      <c r="U141" s="87">
        <f t="shared" si="18"/>
        <v>0</v>
      </c>
    </row>
    <row r="142" spans="1:21" ht="11.1" customHeight="1">
      <c r="A142" s="84"/>
      <c r="L142" s="85">
        <f t="shared" ref="L142:L205" si="23">L141+1</f>
        <v>130</v>
      </c>
      <c r="M142" s="76">
        <f t="shared" si="19"/>
        <v>7337.6457387937762</v>
      </c>
      <c r="N142" s="76">
        <f t="shared" si="20"/>
        <v>5756.5332926463489</v>
      </c>
      <c r="O142" s="76">
        <f t="shared" si="21"/>
        <v>1581.1124461474274</v>
      </c>
      <c r="P142" s="84">
        <f t="shared" si="22"/>
        <v>861898.88145080477</v>
      </c>
      <c r="Q142" s="86">
        <v>39083</v>
      </c>
      <c r="R142" s="88">
        <f t="shared" ref="R142:R205" si="24">IF(L142&lt;O$7*12,M142,IF(L142&gt;O$7*12,0,M142+P142*(1+O$6)))</f>
        <v>0</v>
      </c>
      <c r="S142" s="88">
        <f t="shared" ref="S142:S205" si="25">R142/(1+M$7/12)^L142</f>
        <v>0</v>
      </c>
      <c r="T142" s="87">
        <f t="shared" ref="T142:T205" si="26">-S142/R$12</f>
        <v>0</v>
      </c>
      <c r="U142" s="87">
        <f t="shared" ref="U142:U205" si="27">T142*L142</f>
        <v>0</v>
      </c>
    </row>
    <row r="143" spans="1:21" ht="11.1" customHeight="1">
      <c r="A143" s="84"/>
      <c r="L143" s="85">
        <f t="shared" si="23"/>
        <v>131</v>
      </c>
      <c r="M143" s="76">
        <f t="shared" si="19"/>
        <v>7337.6457387937762</v>
      </c>
      <c r="N143" s="76">
        <f t="shared" si="20"/>
        <v>5745.9925430053654</v>
      </c>
      <c r="O143" s="76">
        <f t="shared" si="21"/>
        <v>1591.6531957884108</v>
      </c>
      <c r="P143" s="84">
        <f t="shared" si="22"/>
        <v>860307.22825501638</v>
      </c>
      <c r="Q143" s="86">
        <v>39114</v>
      </c>
      <c r="R143" s="88">
        <f t="shared" si="24"/>
        <v>0</v>
      </c>
      <c r="S143" s="88">
        <f t="shared" si="25"/>
        <v>0</v>
      </c>
      <c r="T143" s="87">
        <f t="shared" si="26"/>
        <v>0</v>
      </c>
      <c r="U143" s="87">
        <f t="shared" si="27"/>
        <v>0</v>
      </c>
    </row>
    <row r="144" spans="1:21" ht="11.1" customHeight="1">
      <c r="A144" s="84"/>
      <c r="L144" s="85">
        <f t="shared" si="23"/>
        <v>132</v>
      </c>
      <c r="M144" s="76">
        <f t="shared" si="19"/>
        <v>7337.6457387937762</v>
      </c>
      <c r="N144" s="76">
        <f t="shared" si="20"/>
        <v>5735.3815217001093</v>
      </c>
      <c r="O144" s="76">
        <f t="shared" si="21"/>
        <v>1602.264217093667</v>
      </c>
      <c r="P144" s="84">
        <f t="shared" si="22"/>
        <v>858704.96403792268</v>
      </c>
      <c r="Q144" s="86">
        <v>39142</v>
      </c>
      <c r="R144" s="88">
        <f t="shared" si="24"/>
        <v>0</v>
      </c>
      <c r="S144" s="88">
        <f t="shared" si="25"/>
        <v>0</v>
      </c>
      <c r="T144" s="87">
        <f t="shared" si="26"/>
        <v>0</v>
      </c>
      <c r="U144" s="87">
        <f t="shared" si="27"/>
        <v>0</v>
      </c>
    </row>
    <row r="145" spans="1:21" ht="11.1" customHeight="1">
      <c r="A145" s="84"/>
      <c r="L145" s="85">
        <f t="shared" si="23"/>
        <v>133</v>
      </c>
      <c r="M145" s="76">
        <f t="shared" si="19"/>
        <v>7337.6457387937762</v>
      </c>
      <c r="N145" s="76">
        <f t="shared" si="20"/>
        <v>5724.6997602528181</v>
      </c>
      <c r="O145" s="76">
        <f t="shared" si="21"/>
        <v>1612.9459785409581</v>
      </c>
      <c r="P145" s="84">
        <f t="shared" si="22"/>
        <v>857092.01805938175</v>
      </c>
      <c r="Q145" s="86">
        <v>39173</v>
      </c>
      <c r="R145" s="88">
        <f t="shared" si="24"/>
        <v>0</v>
      </c>
      <c r="S145" s="88">
        <f t="shared" si="25"/>
        <v>0</v>
      </c>
      <c r="T145" s="87">
        <f t="shared" si="26"/>
        <v>0</v>
      </c>
      <c r="U145" s="87">
        <f t="shared" si="27"/>
        <v>0</v>
      </c>
    </row>
    <row r="146" spans="1:21" ht="11.1" customHeight="1">
      <c r="A146" s="84"/>
      <c r="L146" s="85">
        <f t="shared" si="23"/>
        <v>134</v>
      </c>
      <c r="M146" s="76">
        <f t="shared" si="19"/>
        <v>7337.6457387937762</v>
      </c>
      <c r="N146" s="76">
        <f t="shared" si="20"/>
        <v>5713.9467870625449</v>
      </c>
      <c r="O146" s="76">
        <f t="shared" si="21"/>
        <v>1623.6989517312313</v>
      </c>
      <c r="P146" s="84">
        <f t="shared" si="22"/>
        <v>855468.31910765055</v>
      </c>
      <c r="Q146" s="86">
        <v>39203</v>
      </c>
      <c r="R146" s="88">
        <f t="shared" si="24"/>
        <v>0</v>
      </c>
      <c r="S146" s="88">
        <f t="shared" si="25"/>
        <v>0</v>
      </c>
      <c r="T146" s="87">
        <f t="shared" si="26"/>
        <v>0</v>
      </c>
      <c r="U146" s="87">
        <f t="shared" si="27"/>
        <v>0</v>
      </c>
    </row>
    <row r="147" spans="1:21" ht="11.1" customHeight="1">
      <c r="A147" s="84"/>
      <c r="L147" s="85">
        <f t="shared" si="23"/>
        <v>135</v>
      </c>
      <c r="M147" s="76">
        <f t="shared" si="19"/>
        <v>7337.6457387937762</v>
      </c>
      <c r="N147" s="76">
        <f t="shared" si="20"/>
        <v>5703.1221273843366</v>
      </c>
      <c r="O147" s="76">
        <f t="shared" si="21"/>
        <v>1634.5236114094396</v>
      </c>
      <c r="P147" s="84">
        <f t="shared" si="22"/>
        <v>853833.79549624107</v>
      </c>
      <c r="Q147" s="86">
        <v>39234</v>
      </c>
      <c r="R147" s="88">
        <f t="shared" si="24"/>
        <v>0</v>
      </c>
      <c r="S147" s="88">
        <f t="shared" si="25"/>
        <v>0</v>
      </c>
      <c r="T147" s="87">
        <f t="shared" si="26"/>
        <v>0</v>
      </c>
      <c r="U147" s="87">
        <f t="shared" si="27"/>
        <v>0</v>
      </c>
    </row>
    <row r="148" spans="1:21" ht="11.1" customHeight="1">
      <c r="A148" s="84"/>
      <c r="L148" s="85">
        <f t="shared" si="23"/>
        <v>136</v>
      </c>
      <c r="M148" s="76">
        <f t="shared" si="19"/>
        <v>7337.6457387937762</v>
      </c>
      <c r="N148" s="76">
        <f t="shared" si="20"/>
        <v>5692.2253033082743</v>
      </c>
      <c r="O148" s="76">
        <f t="shared" si="21"/>
        <v>1645.4204354855019</v>
      </c>
      <c r="P148" s="84">
        <f t="shared" si="22"/>
        <v>852188.37506075553</v>
      </c>
      <c r="Q148" s="86">
        <v>39264</v>
      </c>
      <c r="R148" s="88">
        <f t="shared" si="24"/>
        <v>0</v>
      </c>
      <c r="S148" s="88">
        <f t="shared" si="25"/>
        <v>0</v>
      </c>
      <c r="T148" s="87">
        <f t="shared" si="26"/>
        <v>0</v>
      </c>
      <c r="U148" s="87">
        <f t="shared" si="27"/>
        <v>0</v>
      </c>
    </row>
    <row r="149" spans="1:21" ht="11.1" customHeight="1">
      <c r="A149" s="84"/>
      <c r="L149" s="85">
        <f t="shared" si="23"/>
        <v>137</v>
      </c>
      <c r="M149" s="76">
        <f t="shared" si="19"/>
        <v>7337.6457387937762</v>
      </c>
      <c r="N149" s="76">
        <f t="shared" si="20"/>
        <v>5681.2558337383707</v>
      </c>
      <c r="O149" s="76">
        <f t="shared" si="21"/>
        <v>1656.3899050554055</v>
      </c>
      <c r="P149" s="84">
        <f t="shared" si="22"/>
        <v>850531.98515570012</v>
      </c>
      <c r="Q149" s="86">
        <v>39295</v>
      </c>
      <c r="R149" s="88">
        <f t="shared" si="24"/>
        <v>0</v>
      </c>
      <c r="S149" s="88">
        <f t="shared" si="25"/>
        <v>0</v>
      </c>
      <c r="T149" s="87">
        <f t="shared" si="26"/>
        <v>0</v>
      </c>
      <c r="U149" s="87">
        <f t="shared" si="27"/>
        <v>0</v>
      </c>
    </row>
    <row r="150" spans="1:21" ht="11.1" customHeight="1">
      <c r="A150" s="84"/>
      <c r="L150" s="85">
        <f t="shared" si="23"/>
        <v>138</v>
      </c>
      <c r="M150" s="76">
        <f t="shared" si="19"/>
        <v>7337.6457387937762</v>
      </c>
      <c r="N150" s="76">
        <f t="shared" si="20"/>
        <v>5670.2132343713347</v>
      </c>
      <c r="O150" s="76">
        <f t="shared" si="21"/>
        <v>1667.4325044224415</v>
      </c>
      <c r="P150" s="84">
        <f t="shared" si="22"/>
        <v>848864.55265127763</v>
      </c>
      <c r="Q150" s="86">
        <v>39326</v>
      </c>
      <c r="R150" s="88">
        <f t="shared" si="24"/>
        <v>0</v>
      </c>
      <c r="S150" s="88">
        <f t="shared" si="25"/>
        <v>0</v>
      </c>
      <c r="T150" s="87">
        <f t="shared" si="26"/>
        <v>0</v>
      </c>
      <c r="U150" s="87">
        <f t="shared" si="27"/>
        <v>0</v>
      </c>
    </row>
    <row r="151" spans="1:21" ht="11.1" customHeight="1">
      <c r="A151" s="84"/>
      <c r="L151" s="85">
        <f t="shared" si="23"/>
        <v>139</v>
      </c>
      <c r="M151" s="76">
        <f t="shared" si="19"/>
        <v>7337.6457387937762</v>
      </c>
      <c r="N151" s="76">
        <f t="shared" si="20"/>
        <v>5659.0970176751844</v>
      </c>
      <c r="O151" s="76">
        <f t="shared" si="21"/>
        <v>1678.5487211185919</v>
      </c>
      <c r="P151" s="84">
        <f t="shared" si="22"/>
        <v>847186.00393015903</v>
      </c>
      <c r="Q151" s="86">
        <v>39356</v>
      </c>
      <c r="R151" s="88">
        <f t="shared" si="24"/>
        <v>0</v>
      </c>
      <c r="S151" s="88">
        <f t="shared" si="25"/>
        <v>0</v>
      </c>
      <c r="T151" s="87">
        <f t="shared" si="26"/>
        <v>0</v>
      </c>
      <c r="U151" s="87">
        <f t="shared" si="27"/>
        <v>0</v>
      </c>
    </row>
    <row r="152" spans="1:21" ht="11.1" customHeight="1">
      <c r="A152" s="84"/>
      <c r="L152" s="85">
        <f t="shared" si="23"/>
        <v>140</v>
      </c>
      <c r="M152" s="76">
        <f t="shared" si="19"/>
        <v>7337.6457387937762</v>
      </c>
      <c r="N152" s="76">
        <f t="shared" si="20"/>
        <v>5647.9066928677275</v>
      </c>
      <c r="O152" s="76">
        <f t="shared" si="21"/>
        <v>1689.7390459260487</v>
      </c>
      <c r="P152" s="84">
        <f t="shared" si="22"/>
        <v>845496.26488423301</v>
      </c>
      <c r="Q152" s="86">
        <v>39387</v>
      </c>
      <c r="R152" s="88">
        <f t="shared" si="24"/>
        <v>0</v>
      </c>
      <c r="S152" s="88">
        <f t="shared" si="25"/>
        <v>0</v>
      </c>
      <c r="T152" s="87">
        <f t="shared" si="26"/>
        <v>0</v>
      </c>
      <c r="U152" s="87">
        <f t="shared" si="27"/>
        <v>0</v>
      </c>
    </row>
    <row r="153" spans="1:21" ht="11.1" customHeight="1">
      <c r="A153" s="84"/>
      <c r="L153" s="85">
        <f t="shared" si="23"/>
        <v>141</v>
      </c>
      <c r="M153" s="76">
        <f t="shared" si="19"/>
        <v>7337.6457387937762</v>
      </c>
      <c r="N153" s="76">
        <f t="shared" si="20"/>
        <v>5636.6417658948876</v>
      </c>
      <c r="O153" s="76">
        <f t="shared" si="21"/>
        <v>1701.0039728988886</v>
      </c>
      <c r="P153" s="84">
        <f t="shared" si="22"/>
        <v>843795.26091133407</v>
      </c>
      <c r="Q153" s="86">
        <v>39417</v>
      </c>
      <c r="R153" s="88">
        <f t="shared" si="24"/>
        <v>0</v>
      </c>
      <c r="S153" s="88">
        <f t="shared" si="25"/>
        <v>0</v>
      </c>
      <c r="T153" s="87">
        <f t="shared" si="26"/>
        <v>0</v>
      </c>
      <c r="U153" s="87">
        <f t="shared" si="27"/>
        <v>0</v>
      </c>
    </row>
    <row r="154" spans="1:21" ht="11.1" customHeight="1">
      <c r="A154" s="84"/>
      <c r="L154" s="85">
        <f t="shared" si="23"/>
        <v>142</v>
      </c>
      <c r="M154" s="76">
        <f t="shared" si="19"/>
        <v>7337.6457387937762</v>
      </c>
      <c r="N154" s="76">
        <f t="shared" si="20"/>
        <v>5625.3017394088938</v>
      </c>
      <c r="O154" s="76">
        <f t="shared" si="21"/>
        <v>1712.3439993848824</v>
      </c>
      <c r="P154" s="84">
        <f t="shared" si="22"/>
        <v>842082.91691194917</v>
      </c>
      <c r="Q154" s="86">
        <v>39448</v>
      </c>
      <c r="R154" s="88">
        <f t="shared" si="24"/>
        <v>0</v>
      </c>
      <c r="S154" s="88">
        <f t="shared" si="25"/>
        <v>0</v>
      </c>
      <c r="T154" s="87">
        <f t="shared" si="26"/>
        <v>0</v>
      </c>
      <c r="U154" s="87">
        <f t="shared" si="27"/>
        <v>0</v>
      </c>
    </row>
    <row r="155" spans="1:21" ht="11.1" customHeight="1">
      <c r="A155" s="84"/>
      <c r="L155" s="85">
        <f t="shared" si="23"/>
        <v>143</v>
      </c>
      <c r="M155" s="76">
        <f t="shared" si="19"/>
        <v>7337.6457387937762</v>
      </c>
      <c r="N155" s="76">
        <f t="shared" si="20"/>
        <v>5613.8861127463279</v>
      </c>
      <c r="O155" s="76">
        <f t="shared" si="21"/>
        <v>1723.7596260474484</v>
      </c>
      <c r="P155" s="84">
        <f t="shared" si="22"/>
        <v>840359.15728590172</v>
      </c>
      <c r="Q155" s="86">
        <v>39479</v>
      </c>
      <c r="R155" s="88">
        <f t="shared" si="24"/>
        <v>0</v>
      </c>
      <c r="S155" s="88">
        <f t="shared" si="25"/>
        <v>0</v>
      </c>
      <c r="T155" s="87">
        <f t="shared" si="26"/>
        <v>0</v>
      </c>
      <c r="U155" s="87">
        <f t="shared" si="27"/>
        <v>0</v>
      </c>
    </row>
    <row r="156" spans="1:21" ht="11.1" customHeight="1">
      <c r="A156" s="84"/>
      <c r="L156" s="85">
        <f t="shared" si="23"/>
        <v>144</v>
      </c>
      <c r="M156" s="76">
        <f t="shared" si="19"/>
        <v>7337.6457387937762</v>
      </c>
      <c r="N156" s="76">
        <f t="shared" si="20"/>
        <v>5602.3943819060114</v>
      </c>
      <c r="O156" s="76">
        <f t="shared" si="21"/>
        <v>1735.2513568877648</v>
      </c>
      <c r="P156" s="84">
        <f t="shared" si="22"/>
        <v>838623.90592901397</v>
      </c>
      <c r="Q156" s="86">
        <v>39508</v>
      </c>
      <c r="R156" s="88">
        <f t="shared" si="24"/>
        <v>0</v>
      </c>
      <c r="S156" s="88">
        <f t="shared" si="25"/>
        <v>0</v>
      </c>
      <c r="T156" s="87">
        <f t="shared" si="26"/>
        <v>0</v>
      </c>
      <c r="U156" s="87">
        <f t="shared" si="27"/>
        <v>0</v>
      </c>
    </row>
    <row r="157" spans="1:21" ht="11.1" customHeight="1">
      <c r="A157" s="84"/>
      <c r="L157" s="85">
        <f t="shared" si="23"/>
        <v>145</v>
      </c>
      <c r="M157" s="76">
        <f t="shared" si="19"/>
        <v>7337.6457387937762</v>
      </c>
      <c r="N157" s="76">
        <f t="shared" si="20"/>
        <v>5590.8260395267598</v>
      </c>
      <c r="O157" s="76">
        <f t="shared" si="21"/>
        <v>1746.8196992670164</v>
      </c>
      <c r="P157" s="84">
        <f t="shared" si="22"/>
        <v>836877.08622974693</v>
      </c>
      <c r="Q157" s="86">
        <v>39539</v>
      </c>
      <c r="R157" s="88">
        <f t="shared" si="24"/>
        <v>0</v>
      </c>
      <c r="S157" s="88">
        <f t="shared" si="25"/>
        <v>0</v>
      </c>
      <c r="T157" s="87">
        <f t="shared" si="26"/>
        <v>0</v>
      </c>
      <c r="U157" s="87">
        <f t="shared" si="27"/>
        <v>0</v>
      </c>
    </row>
    <row r="158" spans="1:21" ht="11.1" customHeight="1">
      <c r="A158" s="84"/>
      <c r="L158" s="85">
        <f t="shared" si="23"/>
        <v>146</v>
      </c>
      <c r="M158" s="76">
        <f t="shared" si="19"/>
        <v>7337.6457387937762</v>
      </c>
      <c r="N158" s="76">
        <f t="shared" si="20"/>
        <v>5579.1805748649795</v>
      </c>
      <c r="O158" s="76">
        <f t="shared" si="21"/>
        <v>1758.4651639287968</v>
      </c>
      <c r="P158" s="84">
        <f t="shared" si="22"/>
        <v>835118.62106581812</v>
      </c>
      <c r="Q158" s="86">
        <v>39569</v>
      </c>
      <c r="R158" s="88">
        <f t="shared" si="24"/>
        <v>0</v>
      </c>
      <c r="S158" s="88">
        <f t="shared" si="25"/>
        <v>0</v>
      </c>
      <c r="T158" s="87">
        <f t="shared" si="26"/>
        <v>0</v>
      </c>
      <c r="U158" s="87">
        <f t="shared" si="27"/>
        <v>0</v>
      </c>
    </row>
    <row r="159" spans="1:21" ht="11.1" customHeight="1">
      <c r="A159" s="84"/>
      <c r="L159" s="85">
        <f t="shared" si="23"/>
        <v>147</v>
      </c>
      <c r="M159" s="76">
        <f t="shared" si="19"/>
        <v>7337.6457387937762</v>
      </c>
      <c r="N159" s="76">
        <f t="shared" si="20"/>
        <v>5567.4574737721205</v>
      </c>
      <c r="O159" s="76">
        <f t="shared" si="21"/>
        <v>1770.1882650216558</v>
      </c>
      <c r="P159" s="84">
        <f t="shared" si="22"/>
        <v>833348.43280079647</v>
      </c>
      <c r="Q159" s="86">
        <v>39600</v>
      </c>
      <c r="R159" s="88">
        <f t="shared" si="24"/>
        <v>0</v>
      </c>
      <c r="S159" s="88">
        <f t="shared" si="25"/>
        <v>0</v>
      </c>
      <c r="T159" s="87">
        <f t="shared" si="26"/>
        <v>0</v>
      </c>
      <c r="U159" s="87">
        <f t="shared" si="27"/>
        <v>0</v>
      </c>
    </row>
    <row r="160" spans="1:21" ht="11.1" customHeight="1">
      <c r="A160" s="84"/>
      <c r="L160" s="85">
        <f t="shared" si="23"/>
        <v>148</v>
      </c>
      <c r="M160" s="76">
        <f t="shared" si="19"/>
        <v>7337.6457387937762</v>
      </c>
      <c r="N160" s="76">
        <f t="shared" si="20"/>
        <v>5555.6562186719757</v>
      </c>
      <c r="O160" s="76">
        <f t="shared" si="21"/>
        <v>1781.9895201218005</v>
      </c>
      <c r="P160" s="84">
        <f t="shared" si="22"/>
        <v>831566.44328067463</v>
      </c>
      <c r="Q160" s="86">
        <v>39630</v>
      </c>
      <c r="R160" s="88">
        <f t="shared" si="24"/>
        <v>0</v>
      </c>
      <c r="S160" s="88">
        <f t="shared" si="25"/>
        <v>0</v>
      </c>
      <c r="T160" s="87">
        <f t="shared" si="26"/>
        <v>0</v>
      </c>
      <c r="U160" s="87">
        <f t="shared" si="27"/>
        <v>0</v>
      </c>
    </row>
    <row r="161" spans="1:21" ht="11.1" customHeight="1">
      <c r="A161" s="84"/>
      <c r="L161" s="85">
        <f t="shared" si="23"/>
        <v>149</v>
      </c>
      <c r="M161" s="76">
        <f t="shared" si="19"/>
        <v>7337.6457387937762</v>
      </c>
      <c r="N161" s="76">
        <f t="shared" si="20"/>
        <v>5543.7762885378315</v>
      </c>
      <c r="O161" s="76">
        <f t="shared" si="21"/>
        <v>1793.8694502559447</v>
      </c>
      <c r="P161" s="84">
        <f t="shared" si="22"/>
        <v>829772.57383041864</v>
      </c>
      <c r="Q161" s="86">
        <v>39661</v>
      </c>
      <c r="R161" s="88">
        <f t="shared" si="24"/>
        <v>0</v>
      </c>
      <c r="S161" s="88">
        <f t="shared" si="25"/>
        <v>0</v>
      </c>
      <c r="T161" s="87">
        <f t="shared" si="26"/>
        <v>0</v>
      </c>
      <c r="U161" s="87">
        <f t="shared" si="27"/>
        <v>0</v>
      </c>
    </row>
    <row r="162" spans="1:21" ht="11.1" customHeight="1">
      <c r="A162" s="84"/>
      <c r="L162" s="85">
        <f t="shared" si="23"/>
        <v>150</v>
      </c>
      <c r="M162" s="76">
        <f t="shared" si="19"/>
        <v>7337.6457387937762</v>
      </c>
      <c r="N162" s="76">
        <f t="shared" si="20"/>
        <v>5531.8171588694577</v>
      </c>
      <c r="O162" s="76">
        <f t="shared" si="21"/>
        <v>1805.8285799243185</v>
      </c>
      <c r="P162" s="84">
        <f t="shared" si="22"/>
        <v>827966.74525049434</v>
      </c>
      <c r="Q162" s="86">
        <v>39692</v>
      </c>
      <c r="R162" s="88">
        <f t="shared" si="24"/>
        <v>0</v>
      </c>
      <c r="S162" s="88">
        <f t="shared" si="25"/>
        <v>0</v>
      </c>
      <c r="T162" s="87">
        <f t="shared" si="26"/>
        <v>0</v>
      </c>
      <c r="U162" s="87">
        <f t="shared" si="27"/>
        <v>0</v>
      </c>
    </row>
    <row r="163" spans="1:21" ht="11.1" customHeight="1">
      <c r="A163" s="84"/>
      <c r="L163" s="85">
        <f t="shared" si="23"/>
        <v>151</v>
      </c>
      <c r="M163" s="76">
        <f t="shared" si="19"/>
        <v>7337.6457387937762</v>
      </c>
      <c r="N163" s="76">
        <f t="shared" si="20"/>
        <v>5519.7783016699623</v>
      </c>
      <c r="O163" s="76">
        <f t="shared" si="21"/>
        <v>1817.8674371238139</v>
      </c>
      <c r="P163" s="84">
        <f t="shared" si="22"/>
        <v>826148.87781337055</v>
      </c>
      <c r="Q163" s="86">
        <v>39722</v>
      </c>
      <c r="R163" s="88">
        <f t="shared" si="24"/>
        <v>0</v>
      </c>
      <c r="S163" s="88">
        <f t="shared" si="25"/>
        <v>0</v>
      </c>
      <c r="T163" s="87">
        <f t="shared" si="26"/>
        <v>0</v>
      </c>
      <c r="U163" s="87">
        <f t="shared" si="27"/>
        <v>0</v>
      </c>
    </row>
    <row r="164" spans="1:21" ht="11.1" customHeight="1">
      <c r="A164" s="84"/>
      <c r="L164" s="85">
        <f t="shared" si="23"/>
        <v>152</v>
      </c>
      <c r="M164" s="76">
        <f t="shared" si="19"/>
        <v>7337.6457387937762</v>
      </c>
      <c r="N164" s="76">
        <f t="shared" si="20"/>
        <v>5507.6591854224707</v>
      </c>
      <c r="O164" s="76">
        <f t="shared" si="21"/>
        <v>1829.9865533713055</v>
      </c>
      <c r="P164" s="84">
        <f t="shared" si="22"/>
        <v>824318.89125999925</v>
      </c>
      <c r="Q164" s="86">
        <v>39753</v>
      </c>
      <c r="R164" s="88">
        <f t="shared" si="24"/>
        <v>0</v>
      </c>
      <c r="S164" s="88">
        <f t="shared" si="25"/>
        <v>0</v>
      </c>
      <c r="T164" s="87">
        <f t="shared" si="26"/>
        <v>0</v>
      </c>
      <c r="U164" s="87">
        <f t="shared" si="27"/>
        <v>0</v>
      </c>
    </row>
    <row r="165" spans="1:21" ht="11.1" customHeight="1">
      <c r="A165" s="84"/>
      <c r="L165" s="85">
        <f t="shared" si="23"/>
        <v>153</v>
      </c>
      <c r="M165" s="76">
        <f t="shared" si="19"/>
        <v>7337.6457387937762</v>
      </c>
      <c r="N165" s="76">
        <f t="shared" si="20"/>
        <v>5495.4592750666625</v>
      </c>
      <c r="O165" s="76">
        <f t="shared" si="21"/>
        <v>1842.1864637271137</v>
      </c>
      <c r="P165" s="84">
        <f t="shared" si="22"/>
        <v>822476.7047962721</v>
      </c>
      <c r="Q165" s="86">
        <v>39783</v>
      </c>
      <c r="R165" s="88">
        <f t="shared" si="24"/>
        <v>0</v>
      </c>
      <c r="S165" s="88">
        <f t="shared" si="25"/>
        <v>0</v>
      </c>
      <c r="T165" s="87">
        <f t="shared" si="26"/>
        <v>0</v>
      </c>
      <c r="U165" s="87">
        <f t="shared" si="27"/>
        <v>0</v>
      </c>
    </row>
    <row r="166" spans="1:21" ht="11.1" customHeight="1">
      <c r="A166" s="84"/>
      <c r="L166" s="85">
        <f t="shared" si="23"/>
        <v>154</v>
      </c>
      <c r="M166" s="76">
        <f t="shared" si="19"/>
        <v>7337.6457387937762</v>
      </c>
      <c r="N166" s="76">
        <f t="shared" si="20"/>
        <v>5483.1780319751479</v>
      </c>
      <c r="O166" s="76">
        <f t="shared" si="21"/>
        <v>1854.4677068186284</v>
      </c>
      <c r="P166" s="84">
        <f t="shared" si="22"/>
        <v>820622.2370894535</v>
      </c>
      <c r="Q166" s="86">
        <v>39814</v>
      </c>
      <c r="R166" s="88">
        <f t="shared" si="24"/>
        <v>0</v>
      </c>
      <c r="S166" s="88">
        <f t="shared" si="25"/>
        <v>0</v>
      </c>
      <c r="T166" s="87">
        <f t="shared" si="26"/>
        <v>0</v>
      </c>
      <c r="U166" s="87">
        <f t="shared" si="27"/>
        <v>0</v>
      </c>
    </row>
    <row r="167" spans="1:21" ht="11.1" customHeight="1">
      <c r="A167" s="84"/>
      <c r="L167" s="85">
        <f t="shared" si="23"/>
        <v>155</v>
      </c>
      <c r="M167" s="76">
        <f t="shared" si="19"/>
        <v>7337.6457387937762</v>
      </c>
      <c r="N167" s="76">
        <f t="shared" si="20"/>
        <v>5470.8149139296902</v>
      </c>
      <c r="O167" s="76">
        <f t="shared" si="21"/>
        <v>1866.830824864086</v>
      </c>
      <c r="P167" s="84">
        <f t="shared" si="22"/>
        <v>818755.4062645894</v>
      </c>
      <c r="Q167" s="86">
        <v>39845</v>
      </c>
      <c r="R167" s="88">
        <f t="shared" si="24"/>
        <v>0</v>
      </c>
      <c r="S167" s="88">
        <f t="shared" si="25"/>
        <v>0</v>
      </c>
      <c r="T167" s="87">
        <f t="shared" si="26"/>
        <v>0</v>
      </c>
      <c r="U167" s="87">
        <f t="shared" si="27"/>
        <v>0</v>
      </c>
    </row>
    <row r="168" spans="1:21" ht="11.1" customHeight="1">
      <c r="A168" s="84"/>
      <c r="L168" s="85">
        <f t="shared" si="23"/>
        <v>156</v>
      </c>
      <c r="M168" s="76">
        <f t="shared" si="19"/>
        <v>7337.6457387937762</v>
      </c>
      <c r="N168" s="76">
        <f t="shared" si="20"/>
        <v>5458.3693750972625</v>
      </c>
      <c r="O168" s="76">
        <f t="shared" si="21"/>
        <v>1879.2763636965137</v>
      </c>
      <c r="P168" s="84">
        <f t="shared" si="22"/>
        <v>816876.12990089285</v>
      </c>
      <c r="Q168" s="86">
        <v>39873</v>
      </c>
      <c r="R168" s="88">
        <f t="shared" si="24"/>
        <v>0</v>
      </c>
      <c r="S168" s="88">
        <f t="shared" si="25"/>
        <v>0</v>
      </c>
      <c r="T168" s="87">
        <f t="shared" si="26"/>
        <v>0</v>
      </c>
      <c r="U168" s="87">
        <f t="shared" si="27"/>
        <v>0</v>
      </c>
    </row>
    <row r="169" spans="1:21" ht="11.1" customHeight="1">
      <c r="A169" s="84"/>
      <c r="L169" s="85">
        <f t="shared" si="23"/>
        <v>157</v>
      </c>
      <c r="M169" s="76">
        <f t="shared" si="19"/>
        <v>7337.6457387937762</v>
      </c>
      <c r="N169" s="76">
        <f t="shared" si="20"/>
        <v>5445.8408660059522</v>
      </c>
      <c r="O169" s="76">
        <f t="shared" si="21"/>
        <v>1891.804872787824</v>
      </c>
      <c r="P169" s="84">
        <f t="shared" si="22"/>
        <v>814984.32502810506</v>
      </c>
      <c r="Q169" s="86">
        <v>39904</v>
      </c>
      <c r="R169" s="88">
        <f t="shared" si="24"/>
        <v>0</v>
      </c>
      <c r="S169" s="88">
        <f t="shared" si="25"/>
        <v>0</v>
      </c>
      <c r="T169" s="87">
        <f t="shared" si="26"/>
        <v>0</v>
      </c>
      <c r="U169" s="87">
        <f t="shared" si="27"/>
        <v>0</v>
      </c>
    </row>
    <row r="170" spans="1:21" ht="11.1" customHeight="1">
      <c r="A170" s="84"/>
      <c r="L170" s="85">
        <f t="shared" si="23"/>
        <v>158</v>
      </c>
      <c r="M170" s="76">
        <f t="shared" si="19"/>
        <v>7337.6457387937762</v>
      </c>
      <c r="N170" s="76">
        <f t="shared" si="20"/>
        <v>5433.2288335207004</v>
      </c>
      <c r="O170" s="76">
        <f t="shared" si="21"/>
        <v>1904.4169052730758</v>
      </c>
      <c r="P170" s="84">
        <f t="shared" si="22"/>
        <v>813079.90812283196</v>
      </c>
      <c r="Q170" s="86">
        <v>39934</v>
      </c>
      <c r="R170" s="88">
        <f t="shared" si="24"/>
        <v>0</v>
      </c>
      <c r="S170" s="88">
        <f t="shared" si="25"/>
        <v>0</v>
      </c>
      <c r="T170" s="87">
        <f t="shared" si="26"/>
        <v>0</v>
      </c>
      <c r="U170" s="87">
        <f t="shared" si="27"/>
        <v>0</v>
      </c>
    </row>
    <row r="171" spans="1:21" ht="11.1" customHeight="1">
      <c r="A171" s="84"/>
      <c r="L171" s="85">
        <f t="shared" si="23"/>
        <v>159</v>
      </c>
      <c r="M171" s="76">
        <f t="shared" si="19"/>
        <v>7337.6457387937762</v>
      </c>
      <c r="N171" s="76">
        <f t="shared" si="20"/>
        <v>5420.5327208188801</v>
      </c>
      <c r="O171" s="76">
        <f t="shared" si="21"/>
        <v>1917.1130179748961</v>
      </c>
      <c r="P171" s="84">
        <f t="shared" si="22"/>
        <v>811162.79510485707</v>
      </c>
      <c r="Q171" s="86">
        <v>39965</v>
      </c>
      <c r="R171" s="88">
        <f t="shared" si="24"/>
        <v>0</v>
      </c>
      <c r="S171" s="88">
        <f t="shared" si="25"/>
        <v>0</v>
      </c>
      <c r="T171" s="87">
        <f t="shared" si="26"/>
        <v>0</v>
      </c>
      <c r="U171" s="87">
        <f t="shared" si="27"/>
        <v>0</v>
      </c>
    </row>
    <row r="172" spans="1:21" ht="11.1" customHeight="1">
      <c r="A172" s="84"/>
      <c r="L172" s="85">
        <f t="shared" si="23"/>
        <v>160</v>
      </c>
      <c r="M172" s="76">
        <f t="shared" si="19"/>
        <v>7337.6457387937762</v>
      </c>
      <c r="N172" s="76">
        <f t="shared" si="20"/>
        <v>5407.7519673657143</v>
      </c>
      <c r="O172" s="76">
        <f t="shared" si="21"/>
        <v>1929.8937714280619</v>
      </c>
      <c r="P172" s="84">
        <f t="shared" si="22"/>
        <v>809232.90133342904</v>
      </c>
      <c r="Q172" s="86">
        <v>39995</v>
      </c>
      <c r="R172" s="88">
        <f t="shared" si="24"/>
        <v>0</v>
      </c>
      <c r="S172" s="88">
        <f t="shared" si="25"/>
        <v>0</v>
      </c>
      <c r="T172" s="87">
        <f t="shared" si="26"/>
        <v>0</v>
      </c>
      <c r="U172" s="87">
        <f t="shared" si="27"/>
        <v>0</v>
      </c>
    </row>
    <row r="173" spans="1:21" ht="11.1" customHeight="1">
      <c r="A173" s="84"/>
      <c r="L173" s="85">
        <f t="shared" si="23"/>
        <v>161</v>
      </c>
      <c r="M173" s="76">
        <f t="shared" si="19"/>
        <v>7337.6457387937762</v>
      </c>
      <c r="N173" s="76">
        <f t="shared" si="20"/>
        <v>5394.8860088895271</v>
      </c>
      <c r="O173" s="76">
        <f t="shared" si="21"/>
        <v>1942.7597299042491</v>
      </c>
      <c r="P173" s="84">
        <f t="shared" si="22"/>
        <v>807290.1416035248</v>
      </c>
      <c r="Q173" s="86">
        <v>40026</v>
      </c>
      <c r="R173" s="88">
        <f t="shared" si="24"/>
        <v>0</v>
      </c>
      <c r="S173" s="88">
        <f t="shared" si="25"/>
        <v>0</v>
      </c>
      <c r="T173" s="87">
        <f t="shared" si="26"/>
        <v>0</v>
      </c>
      <c r="U173" s="87">
        <f t="shared" si="27"/>
        <v>0</v>
      </c>
    </row>
    <row r="174" spans="1:21" ht="11.1" customHeight="1">
      <c r="A174" s="84"/>
      <c r="L174" s="85">
        <f t="shared" si="23"/>
        <v>162</v>
      </c>
      <c r="M174" s="76">
        <f t="shared" si="19"/>
        <v>7337.6457387937762</v>
      </c>
      <c r="N174" s="76">
        <f t="shared" si="20"/>
        <v>5381.9342773568324</v>
      </c>
      <c r="O174" s="76">
        <f t="shared" si="21"/>
        <v>1955.7114614369439</v>
      </c>
      <c r="P174" s="84">
        <f t="shared" si="22"/>
        <v>805334.43014208786</v>
      </c>
      <c r="Q174" s="86">
        <v>40057</v>
      </c>
      <c r="R174" s="88">
        <f t="shared" si="24"/>
        <v>0</v>
      </c>
      <c r="S174" s="88">
        <f t="shared" si="25"/>
        <v>0</v>
      </c>
      <c r="T174" s="87">
        <f t="shared" si="26"/>
        <v>0</v>
      </c>
      <c r="U174" s="87">
        <f t="shared" si="27"/>
        <v>0</v>
      </c>
    </row>
    <row r="175" spans="1:21" ht="11.1" customHeight="1">
      <c r="A175" s="84"/>
      <c r="L175" s="85">
        <f t="shared" si="23"/>
        <v>163</v>
      </c>
      <c r="M175" s="76">
        <f t="shared" si="19"/>
        <v>7337.6457387937762</v>
      </c>
      <c r="N175" s="76">
        <f t="shared" si="20"/>
        <v>5368.8962009472525</v>
      </c>
      <c r="O175" s="76">
        <f t="shared" si="21"/>
        <v>1968.7495378465237</v>
      </c>
      <c r="P175" s="84">
        <f t="shared" si="22"/>
        <v>803365.68060424132</v>
      </c>
      <c r="Q175" s="86">
        <v>40087</v>
      </c>
      <c r="R175" s="88">
        <f t="shared" si="24"/>
        <v>0</v>
      </c>
      <c r="S175" s="88">
        <f t="shared" si="25"/>
        <v>0</v>
      </c>
      <c r="T175" s="87">
        <f t="shared" si="26"/>
        <v>0</v>
      </c>
      <c r="U175" s="87">
        <f t="shared" si="27"/>
        <v>0</v>
      </c>
    </row>
    <row r="176" spans="1:21" ht="11.1" customHeight="1">
      <c r="A176" s="84"/>
      <c r="L176" s="85">
        <f t="shared" si="23"/>
        <v>164</v>
      </c>
      <c r="M176" s="76">
        <f t="shared" si="19"/>
        <v>7337.6457387937762</v>
      </c>
      <c r="N176" s="76">
        <f t="shared" si="20"/>
        <v>5355.7712040282759</v>
      </c>
      <c r="O176" s="76">
        <f t="shared" si="21"/>
        <v>1981.8745347655004</v>
      </c>
      <c r="P176" s="84">
        <f t="shared" si="22"/>
        <v>801383.80606947583</v>
      </c>
      <c r="Q176" s="86">
        <v>40118</v>
      </c>
      <c r="R176" s="88">
        <f t="shared" si="24"/>
        <v>0</v>
      </c>
      <c r="S176" s="88">
        <f t="shared" si="25"/>
        <v>0</v>
      </c>
      <c r="T176" s="87">
        <f t="shared" si="26"/>
        <v>0</v>
      </c>
      <c r="U176" s="87">
        <f t="shared" si="27"/>
        <v>0</v>
      </c>
    </row>
    <row r="177" spans="1:21" ht="11.1" customHeight="1">
      <c r="A177" s="84"/>
      <c r="L177" s="85">
        <f t="shared" si="23"/>
        <v>165</v>
      </c>
      <c r="M177" s="76">
        <f t="shared" si="19"/>
        <v>7337.6457387937762</v>
      </c>
      <c r="N177" s="76">
        <f t="shared" si="20"/>
        <v>5342.5587071298387</v>
      </c>
      <c r="O177" s="76">
        <f t="shared" si="21"/>
        <v>1995.0870316639375</v>
      </c>
      <c r="P177" s="84">
        <f t="shared" si="22"/>
        <v>799388.71903781185</v>
      </c>
      <c r="Q177" s="86">
        <v>40148</v>
      </c>
      <c r="R177" s="88">
        <f t="shared" si="24"/>
        <v>0</v>
      </c>
      <c r="S177" s="88">
        <f t="shared" si="25"/>
        <v>0</v>
      </c>
      <c r="T177" s="87">
        <f t="shared" si="26"/>
        <v>0</v>
      </c>
      <c r="U177" s="87">
        <f t="shared" si="27"/>
        <v>0</v>
      </c>
    </row>
    <row r="178" spans="1:21" ht="11.1" customHeight="1">
      <c r="A178" s="84"/>
      <c r="L178" s="85">
        <f t="shared" si="23"/>
        <v>166</v>
      </c>
      <c r="M178" s="76">
        <f t="shared" si="19"/>
        <v>7337.6457387937762</v>
      </c>
      <c r="N178" s="76">
        <f t="shared" si="20"/>
        <v>5329.2581269187458</v>
      </c>
      <c r="O178" s="76">
        <f t="shared" si="21"/>
        <v>2008.3876118750304</v>
      </c>
      <c r="P178" s="84">
        <f t="shared" si="22"/>
        <v>797380.33142593678</v>
      </c>
      <c r="Q178" s="86">
        <v>40179</v>
      </c>
      <c r="R178" s="88">
        <f t="shared" si="24"/>
        <v>0</v>
      </c>
      <c r="S178" s="88">
        <f t="shared" si="25"/>
        <v>0</v>
      </c>
      <c r="T178" s="87">
        <f t="shared" si="26"/>
        <v>0</v>
      </c>
      <c r="U178" s="87">
        <f t="shared" si="27"/>
        <v>0</v>
      </c>
    </row>
    <row r="179" spans="1:21" ht="11.1" customHeight="1">
      <c r="A179" s="84"/>
      <c r="L179" s="85">
        <f t="shared" si="23"/>
        <v>167</v>
      </c>
      <c r="M179" s="76">
        <f t="shared" si="19"/>
        <v>7337.6457387937762</v>
      </c>
      <c r="N179" s="76">
        <f t="shared" si="20"/>
        <v>5315.8688761729118</v>
      </c>
      <c r="O179" s="76">
        <f t="shared" si="21"/>
        <v>2021.7768626208644</v>
      </c>
      <c r="P179" s="84">
        <f t="shared" si="22"/>
        <v>795358.55456331593</v>
      </c>
      <c r="Q179" s="86">
        <v>40210</v>
      </c>
      <c r="R179" s="88">
        <f t="shared" si="24"/>
        <v>0</v>
      </c>
      <c r="S179" s="88">
        <f t="shared" si="25"/>
        <v>0</v>
      </c>
      <c r="T179" s="87">
        <f t="shared" si="26"/>
        <v>0</v>
      </c>
      <c r="U179" s="87">
        <f t="shared" si="27"/>
        <v>0</v>
      </c>
    </row>
    <row r="180" spans="1:21" ht="11.1" customHeight="1">
      <c r="A180" s="84"/>
      <c r="L180" s="85">
        <f t="shared" si="23"/>
        <v>168</v>
      </c>
      <c r="M180" s="76">
        <f t="shared" si="19"/>
        <v>7337.6457387937762</v>
      </c>
      <c r="N180" s="76">
        <f t="shared" si="20"/>
        <v>5302.3903637554395</v>
      </c>
      <c r="O180" s="76">
        <f t="shared" si="21"/>
        <v>2035.2553750383368</v>
      </c>
      <c r="P180" s="84">
        <f t="shared" si="22"/>
        <v>793323.29918827757</v>
      </c>
      <c r="Q180" s="86">
        <v>40238</v>
      </c>
      <c r="R180" s="88">
        <f t="shared" si="24"/>
        <v>0</v>
      </c>
      <c r="S180" s="88">
        <f t="shared" si="25"/>
        <v>0</v>
      </c>
      <c r="T180" s="87">
        <f t="shared" si="26"/>
        <v>0</v>
      </c>
      <c r="U180" s="87">
        <f t="shared" si="27"/>
        <v>0</v>
      </c>
    </row>
    <row r="181" spans="1:21" ht="11.1" customHeight="1">
      <c r="A181" s="84"/>
      <c r="L181" s="85">
        <f t="shared" si="23"/>
        <v>169</v>
      </c>
      <c r="M181" s="76">
        <f t="shared" si="19"/>
        <v>7337.6457387937762</v>
      </c>
      <c r="N181" s="76">
        <f t="shared" si="20"/>
        <v>5288.8219945885166</v>
      </c>
      <c r="O181" s="76">
        <f t="shared" si="21"/>
        <v>2048.8237442052596</v>
      </c>
      <c r="P181" s="84">
        <f t="shared" si="22"/>
        <v>791274.47544407228</v>
      </c>
      <c r="Q181" s="86">
        <v>40269</v>
      </c>
      <c r="R181" s="88">
        <f t="shared" si="24"/>
        <v>0</v>
      </c>
      <c r="S181" s="88">
        <f t="shared" si="25"/>
        <v>0</v>
      </c>
      <c r="T181" s="87">
        <f t="shared" si="26"/>
        <v>0</v>
      </c>
      <c r="U181" s="87">
        <f t="shared" si="27"/>
        <v>0</v>
      </c>
    </row>
    <row r="182" spans="1:21" ht="11.1" customHeight="1">
      <c r="A182" s="84"/>
      <c r="L182" s="85">
        <f t="shared" si="23"/>
        <v>170</v>
      </c>
      <c r="M182" s="76">
        <f t="shared" si="19"/>
        <v>7337.6457387937762</v>
      </c>
      <c r="N182" s="76">
        <f t="shared" si="20"/>
        <v>5275.1631696271488</v>
      </c>
      <c r="O182" s="76">
        <f t="shared" si="21"/>
        <v>2062.4825691666274</v>
      </c>
      <c r="P182" s="84">
        <f t="shared" si="22"/>
        <v>789211.9928749057</v>
      </c>
      <c r="Q182" s="86">
        <v>40299</v>
      </c>
      <c r="R182" s="88">
        <f t="shared" si="24"/>
        <v>0</v>
      </c>
      <c r="S182" s="88">
        <f t="shared" si="25"/>
        <v>0</v>
      </c>
      <c r="T182" s="87">
        <f t="shared" si="26"/>
        <v>0</v>
      </c>
      <c r="U182" s="87">
        <f t="shared" si="27"/>
        <v>0</v>
      </c>
    </row>
    <row r="183" spans="1:21" ht="11.1" customHeight="1">
      <c r="A183" s="84"/>
      <c r="L183" s="85">
        <f t="shared" si="23"/>
        <v>171</v>
      </c>
      <c r="M183" s="76">
        <f t="shared" si="19"/>
        <v>7337.6457387937762</v>
      </c>
      <c r="N183" s="76">
        <f t="shared" si="20"/>
        <v>5261.4132858327048</v>
      </c>
      <c r="O183" s="76">
        <f t="shared" si="21"/>
        <v>2076.2324529610714</v>
      </c>
      <c r="P183" s="84">
        <f t="shared" si="22"/>
        <v>787135.76042194467</v>
      </c>
      <c r="Q183" s="86">
        <v>40330</v>
      </c>
      <c r="R183" s="88">
        <f t="shared" si="24"/>
        <v>0</v>
      </c>
      <c r="S183" s="88">
        <f t="shared" si="25"/>
        <v>0</v>
      </c>
      <c r="T183" s="87">
        <f t="shared" si="26"/>
        <v>0</v>
      </c>
      <c r="U183" s="87">
        <f t="shared" si="27"/>
        <v>0</v>
      </c>
    </row>
    <row r="184" spans="1:21" ht="11.1" customHeight="1">
      <c r="A184" s="84"/>
      <c r="L184" s="85">
        <f t="shared" si="23"/>
        <v>172</v>
      </c>
      <c r="M184" s="76">
        <f t="shared" si="19"/>
        <v>7337.6457387937762</v>
      </c>
      <c r="N184" s="76">
        <f t="shared" si="20"/>
        <v>5247.5717361462985</v>
      </c>
      <c r="O184" s="76">
        <f t="shared" si="21"/>
        <v>2090.0740026474778</v>
      </c>
      <c r="P184" s="84">
        <f t="shared" si="22"/>
        <v>785045.68641929724</v>
      </c>
      <c r="Q184" s="86">
        <v>40360</v>
      </c>
      <c r="R184" s="88">
        <f t="shared" si="24"/>
        <v>0</v>
      </c>
      <c r="S184" s="88">
        <f t="shared" si="25"/>
        <v>0</v>
      </c>
      <c r="T184" s="87">
        <f t="shared" si="26"/>
        <v>0</v>
      </c>
      <c r="U184" s="87">
        <f t="shared" si="27"/>
        <v>0</v>
      </c>
    </row>
    <row r="185" spans="1:21" ht="11.1" customHeight="1">
      <c r="A185" s="84"/>
      <c r="L185" s="85">
        <f t="shared" si="23"/>
        <v>173</v>
      </c>
      <c r="M185" s="76">
        <f t="shared" si="19"/>
        <v>7337.6457387937762</v>
      </c>
      <c r="N185" s="76">
        <f t="shared" si="20"/>
        <v>5233.6379094619815</v>
      </c>
      <c r="O185" s="76">
        <f t="shared" si="21"/>
        <v>2104.0078293317947</v>
      </c>
      <c r="P185" s="84">
        <f t="shared" si="22"/>
        <v>782941.67858996545</v>
      </c>
      <c r="Q185" s="86">
        <v>40391</v>
      </c>
      <c r="R185" s="88">
        <f t="shared" si="24"/>
        <v>0</v>
      </c>
      <c r="S185" s="88">
        <f t="shared" si="25"/>
        <v>0</v>
      </c>
      <c r="T185" s="87">
        <f t="shared" si="26"/>
        <v>0</v>
      </c>
      <c r="U185" s="87">
        <f t="shared" si="27"/>
        <v>0</v>
      </c>
    </row>
    <row r="186" spans="1:21" ht="11.1" customHeight="1">
      <c r="A186" s="84"/>
      <c r="L186" s="85">
        <f t="shared" si="23"/>
        <v>174</v>
      </c>
      <c r="M186" s="76">
        <f t="shared" si="19"/>
        <v>7337.6457387937762</v>
      </c>
      <c r="N186" s="76">
        <f t="shared" si="20"/>
        <v>5219.6111905997695</v>
      </c>
      <c r="O186" s="76">
        <f t="shared" si="21"/>
        <v>2118.0345481940067</v>
      </c>
      <c r="P186" s="84">
        <f t="shared" si="22"/>
        <v>780823.64404177142</v>
      </c>
      <c r="Q186" s="86">
        <v>40422</v>
      </c>
      <c r="R186" s="88">
        <f t="shared" si="24"/>
        <v>0</v>
      </c>
      <c r="S186" s="88">
        <f t="shared" si="25"/>
        <v>0</v>
      </c>
      <c r="T186" s="87">
        <f t="shared" si="26"/>
        <v>0</v>
      </c>
      <c r="U186" s="87">
        <f t="shared" si="27"/>
        <v>0</v>
      </c>
    </row>
    <row r="187" spans="1:21" ht="11.1" customHeight="1">
      <c r="A187" s="84"/>
      <c r="L187" s="85">
        <f t="shared" si="23"/>
        <v>175</v>
      </c>
      <c r="M187" s="76">
        <f t="shared" si="19"/>
        <v>7337.6457387937762</v>
      </c>
      <c r="N187" s="76">
        <f t="shared" si="20"/>
        <v>5205.4909602784765</v>
      </c>
      <c r="O187" s="76">
        <f t="shared" si="21"/>
        <v>2132.1547785152998</v>
      </c>
      <c r="P187" s="84">
        <f t="shared" si="22"/>
        <v>778691.48926325608</v>
      </c>
      <c r="Q187" s="86">
        <v>40452</v>
      </c>
      <c r="R187" s="88">
        <f t="shared" si="24"/>
        <v>0</v>
      </c>
      <c r="S187" s="88">
        <f t="shared" si="25"/>
        <v>0</v>
      </c>
      <c r="T187" s="87">
        <f t="shared" si="26"/>
        <v>0</v>
      </c>
      <c r="U187" s="87">
        <f t="shared" si="27"/>
        <v>0</v>
      </c>
    </row>
    <row r="188" spans="1:21" ht="11.1" customHeight="1">
      <c r="A188" s="84"/>
      <c r="L188" s="85">
        <f t="shared" si="23"/>
        <v>176</v>
      </c>
      <c r="M188" s="76">
        <f t="shared" si="19"/>
        <v>7337.6457387937762</v>
      </c>
      <c r="N188" s="76">
        <f t="shared" si="20"/>
        <v>5191.2765950883741</v>
      </c>
      <c r="O188" s="76">
        <f t="shared" si="21"/>
        <v>2146.3691437054022</v>
      </c>
      <c r="P188" s="84">
        <f t="shared" si="22"/>
        <v>776545.12011955073</v>
      </c>
      <c r="Q188" s="86">
        <v>40483</v>
      </c>
      <c r="R188" s="88">
        <f t="shared" si="24"/>
        <v>0</v>
      </c>
      <c r="S188" s="88">
        <f t="shared" si="25"/>
        <v>0</v>
      </c>
      <c r="T188" s="87">
        <f t="shared" si="26"/>
        <v>0</v>
      </c>
      <c r="U188" s="87">
        <f t="shared" si="27"/>
        <v>0</v>
      </c>
    </row>
    <row r="189" spans="1:21" ht="11.1" customHeight="1">
      <c r="A189" s="84"/>
      <c r="L189" s="85">
        <f t="shared" si="23"/>
        <v>177</v>
      </c>
      <c r="M189" s="76">
        <f t="shared" si="19"/>
        <v>7337.6457387937762</v>
      </c>
      <c r="N189" s="76">
        <f t="shared" si="20"/>
        <v>5176.9674674636717</v>
      </c>
      <c r="O189" s="76">
        <f t="shared" si="21"/>
        <v>2160.6782713301045</v>
      </c>
      <c r="P189" s="84">
        <f t="shared" si="22"/>
        <v>774384.44184822065</v>
      </c>
      <c r="Q189" s="86">
        <v>40513</v>
      </c>
      <c r="R189" s="88">
        <f t="shared" si="24"/>
        <v>0</v>
      </c>
      <c r="S189" s="88">
        <f t="shared" si="25"/>
        <v>0</v>
      </c>
      <c r="T189" s="87">
        <f t="shared" si="26"/>
        <v>0</v>
      </c>
      <c r="U189" s="87">
        <f t="shared" si="27"/>
        <v>0</v>
      </c>
    </row>
    <row r="190" spans="1:21" ht="11.1" customHeight="1">
      <c r="A190" s="84"/>
      <c r="L190" s="85">
        <f t="shared" si="23"/>
        <v>178</v>
      </c>
      <c r="M190" s="76">
        <f t="shared" si="19"/>
        <v>7337.6457387937762</v>
      </c>
      <c r="N190" s="76">
        <f t="shared" si="20"/>
        <v>5162.562945654804</v>
      </c>
      <c r="O190" s="76">
        <f t="shared" si="21"/>
        <v>2175.0827931389722</v>
      </c>
      <c r="P190" s="84">
        <f t="shared" si="22"/>
        <v>772209.35905508173</v>
      </c>
      <c r="Q190" s="86">
        <v>40544</v>
      </c>
      <c r="R190" s="88">
        <f t="shared" si="24"/>
        <v>0</v>
      </c>
      <c r="S190" s="88">
        <f t="shared" si="25"/>
        <v>0</v>
      </c>
      <c r="T190" s="87">
        <f t="shared" si="26"/>
        <v>0</v>
      </c>
      <c r="U190" s="87">
        <f t="shared" si="27"/>
        <v>0</v>
      </c>
    </row>
    <row r="191" spans="1:21" ht="11.1" customHeight="1">
      <c r="A191" s="84"/>
      <c r="L191" s="85">
        <f t="shared" si="23"/>
        <v>179</v>
      </c>
      <c r="M191" s="76">
        <f t="shared" si="19"/>
        <v>7337.6457387937762</v>
      </c>
      <c r="N191" s="76">
        <f t="shared" si="20"/>
        <v>5148.0623937005448</v>
      </c>
      <c r="O191" s="76">
        <f t="shared" si="21"/>
        <v>2189.5833450932314</v>
      </c>
      <c r="P191" s="84">
        <f t="shared" si="22"/>
        <v>770019.77570998855</v>
      </c>
      <c r="Q191" s="86">
        <v>40575</v>
      </c>
      <c r="R191" s="88">
        <f t="shared" si="24"/>
        <v>0</v>
      </c>
      <c r="S191" s="88">
        <f t="shared" si="25"/>
        <v>0</v>
      </c>
      <c r="T191" s="87">
        <f t="shared" si="26"/>
        <v>0</v>
      </c>
      <c r="U191" s="87">
        <f t="shared" si="27"/>
        <v>0</v>
      </c>
    </row>
    <row r="192" spans="1:21" ht="11.1" customHeight="1">
      <c r="A192" s="84"/>
      <c r="L192" s="85">
        <f t="shared" si="23"/>
        <v>180</v>
      </c>
      <c r="M192" s="76">
        <f t="shared" si="19"/>
        <v>7337.6457387937762</v>
      </c>
      <c r="N192" s="76">
        <f t="shared" si="20"/>
        <v>5133.4651713999237</v>
      </c>
      <c r="O192" s="76">
        <f t="shared" si="21"/>
        <v>2204.1805673938525</v>
      </c>
      <c r="P192" s="84">
        <f t="shared" si="22"/>
        <v>767815.59514259466</v>
      </c>
      <c r="Q192" s="86">
        <v>40603</v>
      </c>
      <c r="R192" s="88">
        <f t="shared" si="24"/>
        <v>0</v>
      </c>
      <c r="S192" s="88">
        <f t="shared" si="25"/>
        <v>0</v>
      </c>
      <c r="T192" s="87">
        <f t="shared" si="26"/>
        <v>0</v>
      </c>
      <c r="U192" s="87">
        <f t="shared" si="27"/>
        <v>0</v>
      </c>
    </row>
    <row r="193" spans="1:21" ht="11.1" customHeight="1">
      <c r="A193" s="84"/>
      <c r="L193" s="85">
        <f t="shared" si="23"/>
        <v>181</v>
      </c>
      <c r="M193" s="76">
        <f t="shared" si="19"/>
        <v>7337.6457387937762</v>
      </c>
      <c r="N193" s="76">
        <f t="shared" si="20"/>
        <v>5118.7706342839647</v>
      </c>
      <c r="O193" s="76">
        <f t="shared" si="21"/>
        <v>2218.8751045098115</v>
      </c>
      <c r="P193" s="84">
        <f t="shared" si="22"/>
        <v>765596.7200380849</v>
      </c>
      <c r="Q193" s="86">
        <v>40634</v>
      </c>
      <c r="R193" s="88">
        <f t="shared" si="24"/>
        <v>0</v>
      </c>
      <c r="S193" s="88">
        <f t="shared" si="25"/>
        <v>0</v>
      </c>
      <c r="T193" s="87">
        <f t="shared" si="26"/>
        <v>0</v>
      </c>
      <c r="U193" s="87">
        <f t="shared" si="27"/>
        <v>0</v>
      </c>
    </row>
    <row r="194" spans="1:21" ht="11.1" customHeight="1">
      <c r="A194" s="84"/>
      <c r="L194" s="85">
        <f t="shared" si="23"/>
        <v>182</v>
      </c>
      <c r="M194" s="76">
        <f t="shared" si="19"/>
        <v>7337.6457387937762</v>
      </c>
      <c r="N194" s="76">
        <f t="shared" si="20"/>
        <v>5103.9781335872331</v>
      </c>
      <c r="O194" s="76">
        <f t="shared" si="21"/>
        <v>2233.6676052065432</v>
      </c>
      <c r="P194" s="84">
        <f t="shared" si="22"/>
        <v>763363.05243287841</v>
      </c>
      <c r="Q194" s="86">
        <v>40664</v>
      </c>
      <c r="R194" s="88">
        <f t="shared" si="24"/>
        <v>0</v>
      </c>
      <c r="S194" s="88">
        <f t="shared" si="25"/>
        <v>0</v>
      </c>
      <c r="T194" s="87">
        <f t="shared" si="26"/>
        <v>0</v>
      </c>
      <c r="U194" s="87">
        <f t="shared" si="27"/>
        <v>0</v>
      </c>
    </row>
    <row r="195" spans="1:21" ht="11.1" customHeight="1">
      <c r="A195" s="84"/>
      <c r="L195" s="85">
        <f t="shared" si="23"/>
        <v>183</v>
      </c>
      <c r="M195" s="76">
        <f t="shared" si="19"/>
        <v>7337.6457387937762</v>
      </c>
      <c r="N195" s="76">
        <f t="shared" si="20"/>
        <v>5089.0870162191895</v>
      </c>
      <c r="O195" s="76">
        <f t="shared" si="21"/>
        <v>2248.5587225745867</v>
      </c>
      <c r="P195" s="84">
        <f t="shared" si="22"/>
        <v>761114.4937103038</v>
      </c>
      <c r="Q195" s="86">
        <v>40695</v>
      </c>
      <c r="R195" s="88">
        <f t="shared" si="24"/>
        <v>0</v>
      </c>
      <c r="S195" s="88">
        <f t="shared" si="25"/>
        <v>0</v>
      </c>
      <c r="T195" s="87">
        <f t="shared" si="26"/>
        <v>0</v>
      </c>
      <c r="U195" s="87">
        <f t="shared" si="27"/>
        <v>0</v>
      </c>
    </row>
    <row r="196" spans="1:21" ht="11.1" customHeight="1">
      <c r="A196" s="84"/>
      <c r="L196" s="85">
        <f t="shared" si="23"/>
        <v>184</v>
      </c>
      <c r="M196" s="76">
        <f t="shared" si="19"/>
        <v>7337.6457387937762</v>
      </c>
      <c r="N196" s="76">
        <f t="shared" si="20"/>
        <v>5074.096624735359</v>
      </c>
      <c r="O196" s="76">
        <f t="shared" si="21"/>
        <v>2263.5491140584172</v>
      </c>
      <c r="P196" s="84">
        <f t="shared" si="22"/>
        <v>758850.94459624542</v>
      </c>
      <c r="Q196" s="86">
        <v>40725</v>
      </c>
      <c r="R196" s="88">
        <f t="shared" si="24"/>
        <v>0</v>
      </c>
      <c r="S196" s="88">
        <f t="shared" si="25"/>
        <v>0</v>
      </c>
      <c r="T196" s="87">
        <f t="shared" si="26"/>
        <v>0</v>
      </c>
      <c r="U196" s="87">
        <f t="shared" si="27"/>
        <v>0</v>
      </c>
    </row>
    <row r="197" spans="1:21" ht="11.1" customHeight="1">
      <c r="A197" s="84"/>
      <c r="L197" s="85">
        <f t="shared" si="23"/>
        <v>185</v>
      </c>
      <c r="M197" s="76">
        <f t="shared" si="19"/>
        <v>7337.6457387937762</v>
      </c>
      <c r="N197" s="76">
        <f t="shared" si="20"/>
        <v>5059.0062973083031</v>
      </c>
      <c r="O197" s="76">
        <f t="shared" si="21"/>
        <v>2278.6394414854731</v>
      </c>
      <c r="P197" s="84">
        <f t="shared" si="22"/>
        <v>756572.3051547599</v>
      </c>
      <c r="Q197" s="86">
        <v>40756</v>
      </c>
      <c r="R197" s="88">
        <f t="shared" si="24"/>
        <v>0</v>
      </c>
      <c r="S197" s="88">
        <f t="shared" si="25"/>
        <v>0</v>
      </c>
      <c r="T197" s="87">
        <f t="shared" si="26"/>
        <v>0</v>
      </c>
      <c r="U197" s="87">
        <f t="shared" si="27"/>
        <v>0</v>
      </c>
    </row>
    <row r="198" spans="1:21" ht="11.1" customHeight="1">
      <c r="A198" s="84"/>
      <c r="L198" s="85">
        <f t="shared" si="23"/>
        <v>186</v>
      </c>
      <c r="M198" s="76">
        <f t="shared" si="19"/>
        <v>7337.6457387937762</v>
      </c>
      <c r="N198" s="76">
        <f t="shared" si="20"/>
        <v>5043.8153676983993</v>
      </c>
      <c r="O198" s="76">
        <f t="shared" si="21"/>
        <v>2293.8303710953769</v>
      </c>
      <c r="P198" s="84">
        <f t="shared" si="22"/>
        <v>754278.47478366457</v>
      </c>
      <c r="Q198" s="86">
        <v>40787</v>
      </c>
      <c r="R198" s="88">
        <f t="shared" si="24"/>
        <v>0</v>
      </c>
      <c r="S198" s="88">
        <f t="shared" si="25"/>
        <v>0</v>
      </c>
      <c r="T198" s="87">
        <f t="shared" si="26"/>
        <v>0</v>
      </c>
      <c r="U198" s="87">
        <f t="shared" si="27"/>
        <v>0</v>
      </c>
    </row>
    <row r="199" spans="1:21" ht="11.1" customHeight="1">
      <c r="A199" s="84"/>
      <c r="L199" s="85">
        <f t="shared" si="23"/>
        <v>187</v>
      </c>
      <c r="M199" s="76">
        <f t="shared" si="19"/>
        <v>7337.6457387937762</v>
      </c>
      <c r="N199" s="76">
        <f t="shared" si="20"/>
        <v>5028.5231652244302</v>
      </c>
      <c r="O199" s="76">
        <f t="shared" si="21"/>
        <v>2309.1225735693461</v>
      </c>
      <c r="P199" s="84">
        <f t="shared" si="22"/>
        <v>751969.35221009527</v>
      </c>
      <c r="Q199" s="86">
        <v>40817</v>
      </c>
      <c r="R199" s="88">
        <f t="shared" si="24"/>
        <v>0</v>
      </c>
      <c r="S199" s="88">
        <f t="shared" si="25"/>
        <v>0</v>
      </c>
      <c r="T199" s="87">
        <f t="shared" si="26"/>
        <v>0</v>
      </c>
      <c r="U199" s="87">
        <f t="shared" si="27"/>
        <v>0</v>
      </c>
    </row>
    <row r="200" spans="1:21" ht="11.1" customHeight="1">
      <c r="A200" s="84"/>
      <c r="L200" s="85">
        <f t="shared" si="23"/>
        <v>188</v>
      </c>
      <c r="M200" s="76">
        <f t="shared" si="19"/>
        <v>7337.6457387937762</v>
      </c>
      <c r="N200" s="76">
        <f t="shared" si="20"/>
        <v>5013.1290147339687</v>
      </c>
      <c r="O200" s="76">
        <f t="shared" si="21"/>
        <v>2324.5167240598075</v>
      </c>
      <c r="P200" s="84">
        <f t="shared" si="22"/>
        <v>749644.83548603544</v>
      </c>
      <c r="Q200" s="86">
        <v>40848</v>
      </c>
      <c r="R200" s="88">
        <f t="shared" si="24"/>
        <v>0</v>
      </c>
      <c r="S200" s="88">
        <f t="shared" si="25"/>
        <v>0</v>
      </c>
      <c r="T200" s="87">
        <f t="shared" si="26"/>
        <v>0</v>
      </c>
      <c r="U200" s="87">
        <f t="shared" si="27"/>
        <v>0</v>
      </c>
    </row>
    <row r="201" spans="1:21" ht="11.1" customHeight="1">
      <c r="A201" s="84"/>
      <c r="L201" s="85">
        <f t="shared" si="23"/>
        <v>189</v>
      </c>
      <c r="M201" s="76">
        <f t="shared" si="19"/>
        <v>7337.6457387937762</v>
      </c>
      <c r="N201" s="76">
        <f t="shared" si="20"/>
        <v>4997.6322365735696</v>
      </c>
      <c r="O201" s="76">
        <f t="shared" si="21"/>
        <v>2340.0135022202066</v>
      </c>
      <c r="P201" s="84">
        <f t="shared" si="22"/>
        <v>747304.82198381529</v>
      </c>
      <c r="Q201" s="86">
        <v>40878</v>
      </c>
      <c r="R201" s="88">
        <f t="shared" si="24"/>
        <v>0</v>
      </c>
      <c r="S201" s="88">
        <f t="shared" si="25"/>
        <v>0</v>
      </c>
      <c r="T201" s="87">
        <f t="shared" si="26"/>
        <v>0</v>
      </c>
      <c r="U201" s="87">
        <f t="shared" si="27"/>
        <v>0</v>
      </c>
    </row>
    <row r="202" spans="1:21" ht="11.1" customHeight="1">
      <c r="A202" s="84"/>
      <c r="L202" s="85">
        <f t="shared" si="23"/>
        <v>190</v>
      </c>
      <c r="M202" s="76">
        <f t="shared" si="19"/>
        <v>7337.6457387937762</v>
      </c>
      <c r="N202" s="76">
        <f t="shared" si="20"/>
        <v>4982.0321465587685</v>
      </c>
      <c r="O202" s="76">
        <f t="shared" si="21"/>
        <v>2355.6135922350077</v>
      </c>
      <c r="P202" s="84">
        <f t="shared" si="22"/>
        <v>744949.20839158027</v>
      </c>
      <c r="Q202" s="86">
        <v>40909</v>
      </c>
      <c r="R202" s="88">
        <f t="shared" si="24"/>
        <v>0</v>
      </c>
      <c r="S202" s="88">
        <f t="shared" si="25"/>
        <v>0</v>
      </c>
      <c r="T202" s="87">
        <f t="shared" si="26"/>
        <v>0</v>
      </c>
      <c r="U202" s="87">
        <f t="shared" si="27"/>
        <v>0</v>
      </c>
    </row>
    <row r="203" spans="1:21" ht="11.1" customHeight="1">
      <c r="A203" s="84"/>
      <c r="L203" s="85">
        <f t="shared" si="23"/>
        <v>191</v>
      </c>
      <c r="M203" s="76">
        <f t="shared" si="19"/>
        <v>7337.6457387937762</v>
      </c>
      <c r="N203" s="76">
        <f t="shared" si="20"/>
        <v>4966.328055943869</v>
      </c>
      <c r="O203" s="76">
        <f t="shared" si="21"/>
        <v>2371.3176828499072</v>
      </c>
      <c r="P203" s="84">
        <f t="shared" si="22"/>
        <v>742577.89070873032</v>
      </c>
      <c r="Q203" s="86">
        <v>40940</v>
      </c>
      <c r="R203" s="88">
        <f t="shared" si="24"/>
        <v>0</v>
      </c>
      <c r="S203" s="88">
        <f t="shared" si="25"/>
        <v>0</v>
      </c>
      <c r="T203" s="87">
        <f t="shared" si="26"/>
        <v>0</v>
      </c>
      <c r="U203" s="87">
        <f t="shared" si="27"/>
        <v>0</v>
      </c>
    </row>
    <row r="204" spans="1:21" ht="11.1" customHeight="1">
      <c r="A204" s="84"/>
      <c r="L204" s="85">
        <f t="shared" si="23"/>
        <v>192</v>
      </c>
      <c r="M204" s="76">
        <f t="shared" si="19"/>
        <v>7337.6457387937762</v>
      </c>
      <c r="N204" s="76">
        <f t="shared" si="20"/>
        <v>4950.5192713915358</v>
      </c>
      <c r="O204" s="76">
        <f t="shared" si="21"/>
        <v>2387.1264674022405</v>
      </c>
      <c r="P204" s="84">
        <f t="shared" si="22"/>
        <v>740190.76424132811</v>
      </c>
      <c r="Q204" s="86">
        <v>40969</v>
      </c>
      <c r="R204" s="88">
        <f t="shared" si="24"/>
        <v>0</v>
      </c>
      <c r="S204" s="88">
        <f t="shared" si="25"/>
        <v>0</v>
      </c>
      <c r="T204" s="87">
        <f t="shared" si="26"/>
        <v>0</v>
      </c>
      <c r="U204" s="87">
        <f t="shared" si="27"/>
        <v>0</v>
      </c>
    </row>
    <row r="205" spans="1:21" ht="11.1" customHeight="1">
      <c r="A205" s="84"/>
      <c r="L205" s="85">
        <f t="shared" si="23"/>
        <v>193</v>
      </c>
      <c r="M205" s="76">
        <f t="shared" ref="M205:M268" si="28">IF(L205&gt;M$5*12,0,PMT(M$7/12,M$5*12,-M$6))</f>
        <v>7337.6457387937762</v>
      </c>
      <c r="N205" s="76">
        <f t="shared" ref="N205:N268" si="29">IF(L205&gt;12*M$5,0,P204*M$7/12)</f>
        <v>4934.605094942187</v>
      </c>
      <c r="O205" s="76">
        <f t="shared" ref="O205:O268" si="30">IF(L205&gt;12*M$5,0,M205-N205)</f>
        <v>2403.0406438515893</v>
      </c>
      <c r="P205" s="84">
        <f t="shared" ref="P205:P268" si="31">IF(L205&gt;M$5*12,0,P204-O205)</f>
        <v>737787.72359747649</v>
      </c>
      <c r="Q205" s="86">
        <v>41000</v>
      </c>
      <c r="R205" s="88">
        <f t="shared" si="24"/>
        <v>0</v>
      </c>
      <c r="S205" s="88">
        <f t="shared" si="25"/>
        <v>0</v>
      </c>
      <c r="T205" s="87">
        <f t="shared" si="26"/>
        <v>0</v>
      </c>
      <c r="U205" s="87">
        <f t="shared" si="27"/>
        <v>0</v>
      </c>
    </row>
    <row r="206" spans="1:21" ht="11.1" customHeight="1">
      <c r="A206" s="84"/>
      <c r="L206" s="85">
        <f t="shared" ref="L206:L269" si="32">L205+1</f>
        <v>194</v>
      </c>
      <c r="M206" s="76">
        <f t="shared" si="28"/>
        <v>7337.6457387937762</v>
      </c>
      <c r="N206" s="76">
        <f t="shared" si="29"/>
        <v>4918.5848239831766</v>
      </c>
      <c r="O206" s="76">
        <f t="shared" si="30"/>
        <v>2419.0609148105996</v>
      </c>
      <c r="P206" s="84">
        <f t="shared" si="31"/>
        <v>735368.66268266586</v>
      </c>
      <c r="Q206" s="86">
        <v>41030</v>
      </c>
      <c r="R206" s="88">
        <f t="shared" ref="R206:R269" si="33">IF(L206&lt;O$7*12,M206,IF(L206&gt;O$7*12,0,M206+P206*(1+O$6)))</f>
        <v>0</v>
      </c>
      <c r="S206" s="88">
        <f t="shared" ref="S206:S269" si="34">R206/(1+M$7/12)^L206</f>
        <v>0</v>
      </c>
      <c r="T206" s="87">
        <f t="shared" ref="T206:T269" si="35">-S206/R$12</f>
        <v>0</v>
      </c>
      <c r="U206" s="87">
        <f t="shared" ref="U206:U269" si="36">T206*L206</f>
        <v>0</v>
      </c>
    </row>
    <row r="207" spans="1:21" ht="11.1" customHeight="1">
      <c r="A207" s="84"/>
      <c r="L207" s="85">
        <f t="shared" si="32"/>
        <v>195</v>
      </c>
      <c r="M207" s="76">
        <f t="shared" si="28"/>
        <v>7337.6457387937762</v>
      </c>
      <c r="N207" s="76">
        <f t="shared" si="29"/>
        <v>4902.4577512177721</v>
      </c>
      <c r="O207" s="76">
        <f t="shared" si="30"/>
        <v>2435.1879875760042</v>
      </c>
      <c r="P207" s="84">
        <f t="shared" si="31"/>
        <v>732933.47469508986</v>
      </c>
      <c r="Q207" s="86">
        <v>41061</v>
      </c>
      <c r="R207" s="88">
        <f t="shared" si="33"/>
        <v>0</v>
      </c>
      <c r="S207" s="88">
        <f t="shared" si="34"/>
        <v>0</v>
      </c>
      <c r="T207" s="87">
        <f t="shared" si="35"/>
        <v>0</v>
      </c>
      <c r="U207" s="87">
        <f t="shared" si="36"/>
        <v>0</v>
      </c>
    </row>
    <row r="208" spans="1:21" ht="11.1" customHeight="1">
      <c r="A208" s="84"/>
      <c r="L208" s="85">
        <f t="shared" si="32"/>
        <v>196</v>
      </c>
      <c r="M208" s="76">
        <f t="shared" si="28"/>
        <v>7337.6457387937762</v>
      </c>
      <c r="N208" s="76">
        <f t="shared" si="29"/>
        <v>4886.2231646339324</v>
      </c>
      <c r="O208" s="76">
        <f t="shared" si="30"/>
        <v>2451.4225741598439</v>
      </c>
      <c r="P208" s="84">
        <f t="shared" si="31"/>
        <v>730482.05212093005</v>
      </c>
      <c r="Q208" s="86">
        <v>41091</v>
      </c>
      <c r="R208" s="88">
        <f t="shared" si="33"/>
        <v>0</v>
      </c>
      <c r="S208" s="88">
        <f t="shared" si="34"/>
        <v>0</v>
      </c>
      <c r="T208" s="87">
        <f t="shared" si="35"/>
        <v>0</v>
      </c>
      <c r="U208" s="87">
        <f t="shared" si="36"/>
        <v>0</v>
      </c>
    </row>
    <row r="209" spans="1:21" ht="11.1" customHeight="1">
      <c r="A209" s="84"/>
      <c r="L209" s="85">
        <f t="shared" si="32"/>
        <v>197</v>
      </c>
      <c r="M209" s="76">
        <f t="shared" si="28"/>
        <v>7337.6457387937762</v>
      </c>
      <c r="N209" s="76">
        <f t="shared" si="29"/>
        <v>4869.8803474728675</v>
      </c>
      <c r="O209" s="76">
        <f t="shared" si="30"/>
        <v>2467.7653913209087</v>
      </c>
      <c r="P209" s="84">
        <f t="shared" si="31"/>
        <v>728014.28672960913</v>
      </c>
      <c r="Q209" s="86">
        <v>41122</v>
      </c>
      <c r="R209" s="88">
        <f t="shared" si="33"/>
        <v>0</v>
      </c>
      <c r="S209" s="88">
        <f t="shared" si="34"/>
        <v>0</v>
      </c>
      <c r="T209" s="87">
        <f t="shared" si="35"/>
        <v>0</v>
      </c>
      <c r="U209" s="87">
        <f t="shared" si="36"/>
        <v>0</v>
      </c>
    </row>
    <row r="210" spans="1:21" ht="11.1" customHeight="1">
      <c r="A210" s="84"/>
      <c r="L210" s="85">
        <f t="shared" si="32"/>
        <v>198</v>
      </c>
      <c r="M210" s="76">
        <f t="shared" si="28"/>
        <v>7337.6457387937762</v>
      </c>
      <c r="N210" s="76">
        <f t="shared" si="29"/>
        <v>4853.428578197394</v>
      </c>
      <c r="O210" s="76">
        <f t="shared" si="30"/>
        <v>2484.2171605963822</v>
      </c>
      <c r="P210" s="84">
        <f t="shared" si="31"/>
        <v>725530.06956901273</v>
      </c>
      <c r="Q210" s="86">
        <v>41153</v>
      </c>
      <c r="R210" s="88">
        <f t="shared" si="33"/>
        <v>0</v>
      </c>
      <c r="S210" s="88">
        <f t="shared" si="34"/>
        <v>0</v>
      </c>
      <c r="T210" s="87">
        <f t="shared" si="35"/>
        <v>0</v>
      </c>
      <c r="U210" s="87">
        <f t="shared" si="36"/>
        <v>0</v>
      </c>
    </row>
    <row r="211" spans="1:21" ht="11.1" customHeight="1">
      <c r="A211" s="84"/>
      <c r="L211" s="85">
        <f t="shared" si="32"/>
        <v>199</v>
      </c>
      <c r="M211" s="76">
        <f t="shared" si="28"/>
        <v>7337.6457387937762</v>
      </c>
      <c r="N211" s="76">
        <f t="shared" si="29"/>
        <v>4836.8671304600848</v>
      </c>
      <c r="O211" s="76">
        <f t="shared" si="30"/>
        <v>2500.7786083336914</v>
      </c>
      <c r="P211" s="84">
        <f t="shared" si="31"/>
        <v>723029.29096067906</v>
      </c>
      <c r="Q211" s="86">
        <v>41183</v>
      </c>
      <c r="R211" s="88">
        <f t="shared" si="33"/>
        <v>0</v>
      </c>
      <c r="S211" s="88">
        <f t="shared" si="34"/>
        <v>0</v>
      </c>
      <c r="T211" s="87">
        <f t="shared" si="35"/>
        <v>0</v>
      </c>
      <c r="U211" s="87">
        <f t="shared" si="36"/>
        <v>0</v>
      </c>
    </row>
    <row r="212" spans="1:21" ht="11.1" customHeight="1">
      <c r="A212" s="84"/>
      <c r="L212" s="85">
        <f t="shared" si="32"/>
        <v>200</v>
      </c>
      <c r="M212" s="76">
        <f t="shared" si="28"/>
        <v>7337.6457387937762</v>
      </c>
      <c r="N212" s="76">
        <f t="shared" si="29"/>
        <v>4820.1952730711937</v>
      </c>
      <c r="O212" s="76">
        <f t="shared" si="30"/>
        <v>2517.4504657225825</v>
      </c>
      <c r="P212" s="84">
        <f t="shared" si="31"/>
        <v>720511.84049495647</v>
      </c>
      <c r="Q212" s="86">
        <v>41214</v>
      </c>
      <c r="R212" s="88">
        <f t="shared" si="33"/>
        <v>0</v>
      </c>
      <c r="S212" s="88">
        <f t="shared" si="34"/>
        <v>0</v>
      </c>
      <c r="T212" s="87">
        <f t="shared" si="35"/>
        <v>0</v>
      </c>
      <c r="U212" s="87">
        <f t="shared" si="36"/>
        <v>0</v>
      </c>
    </row>
    <row r="213" spans="1:21" ht="11.1" customHeight="1">
      <c r="A213" s="84"/>
      <c r="L213" s="85">
        <f t="shared" si="32"/>
        <v>201</v>
      </c>
      <c r="M213" s="76">
        <f t="shared" si="28"/>
        <v>7337.6457387937762</v>
      </c>
      <c r="N213" s="76">
        <f t="shared" si="29"/>
        <v>4803.4122699663767</v>
      </c>
      <c r="O213" s="76">
        <f t="shared" si="30"/>
        <v>2534.2334688273995</v>
      </c>
      <c r="P213" s="84">
        <f t="shared" si="31"/>
        <v>717977.60702612903</v>
      </c>
      <c r="Q213" s="86">
        <v>41244</v>
      </c>
      <c r="R213" s="88">
        <f t="shared" si="33"/>
        <v>0</v>
      </c>
      <c r="S213" s="88">
        <f t="shared" si="34"/>
        <v>0</v>
      </c>
      <c r="T213" s="87">
        <f t="shared" si="35"/>
        <v>0</v>
      </c>
      <c r="U213" s="87">
        <f t="shared" si="36"/>
        <v>0</v>
      </c>
    </row>
    <row r="214" spans="1:21" ht="11.1" customHeight="1">
      <c r="A214" s="84"/>
      <c r="L214" s="85">
        <f t="shared" si="32"/>
        <v>202</v>
      </c>
      <c r="M214" s="76">
        <f t="shared" si="28"/>
        <v>7337.6457387937762</v>
      </c>
      <c r="N214" s="76">
        <f t="shared" si="29"/>
        <v>4786.5173801741939</v>
      </c>
      <c r="O214" s="76">
        <f t="shared" si="30"/>
        <v>2551.1283586195823</v>
      </c>
      <c r="P214" s="84">
        <f t="shared" si="31"/>
        <v>715426.47866750939</v>
      </c>
      <c r="Q214" s="86">
        <v>41275</v>
      </c>
      <c r="R214" s="88">
        <f t="shared" si="33"/>
        <v>0</v>
      </c>
      <c r="S214" s="88">
        <f t="shared" si="34"/>
        <v>0</v>
      </c>
      <c r="T214" s="87">
        <f t="shared" si="35"/>
        <v>0</v>
      </c>
      <c r="U214" s="87">
        <f t="shared" si="36"/>
        <v>0</v>
      </c>
    </row>
    <row r="215" spans="1:21" ht="11.1" customHeight="1">
      <c r="A215" s="84"/>
      <c r="L215" s="85">
        <f t="shared" si="32"/>
        <v>203</v>
      </c>
      <c r="M215" s="76">
        <f t="shared" si="28"/>
        <v>7337.6457387937762</v>
      </c>
      <c r="N215" s="76">
        <f t="shared" si="29"/>
        <v>4769.509857783396</v>
      </c>
      <c r="O215" s="76">
        <f t="shared" si="30"/>
        <v>2568.1358810103802</v>
      </c>
      <c r="P215" s="84">
        <f t="shared" si="31"/>
        <v>712858.34278649907</v>
      </c>
      <c r="Q215" s="86">
        <v>41306</v>
      </c>
      <c r="R215" s="88">
        <f t="shared" si="33"/>
        <v>0</v>
      </c>
      <c r="S215" s="88">
        <f t="shared" si="34"/>
        <v>0</v>
      </c>
      <c r="T215" s="87">
        <f t="shared" si="35"/>
        <v>0</v>
      </c>
      <c r="U215" s="87">
        <f t="shared" si="36"/>
        <v>0</v>
      </c>
    </row>
    <row r="216" spans="1:21" ht="11.1" customHeight="1">
      <c r="A216" s="84"/>
      <c r="L216" s="85">
        <f t="shared" si="32"/>
        <v>204</v>
      </c>
      <c r="M216" s="76">
        <f t="shared" si="28"/>
        <v>7337.6457387937762</v>
      </c>
      <c r="N216" s="76">
        <f t="shared" si="29"/>
        <v>4752.3889519099939</v>
      </c>
      <c r="O216" s="76">
        <f t="shared" si="30"/>
        <v>2585.2567868837823</v>
      </c>
      <c r="P216" s="84">
        <f t="shared" si="31"/>
        <v>710273.08599961526</v>
      </c>
      <c r="Q216" s="86">
        <v>41334</v>
      </c>
      <c r="R216" s="88">
        <f t="shared" si="33"/>
        <v>0</v>
      </c>
      <c r="S216" s="88">
        <f t="shared" si="34"/>
        <v>0</v>
      </c>
      <c r="T216" s="87">
        <f t="shared" si="35"/>
        <v>0</v>
      </c>
      <c r="U216" s="87">
        <f t="shared" si="36"/>
        <v>0</v>
      </c>
    </row>
    <row r="217" spans="1:21" ht="11.1" customHeight="1">
      <c r="A217" s="84"/>
      <c r="L217" s="85">
        <f t="shared" si="32"/>
        <v>205</v>
      </c>
      <c r="M217" s="76">
        <f t="shared" si="28"/>
        <v>7337.6457387937762</v>
      </c>
      <c r="N217" s="76">
        <f t="shared" si="29"/>
        <v>4735.1539066641017</v>
      </c>
      <c r="O217" s="76">
        <f t="shared" si="30"/>
        <v>2602.4918321296745</v>
      </c>
      <c r="P217" s="84">
        <f t="shared" si="31"/>
        <v>707670.5941674856</v>
      </c>
      <c r="Q217" s="86">
        <v>41365</v>
      </c>
      <c r="R217" s="88">
        <f t="shared" si="33"/>
        <v>0</v>
      </c>
      <c r="S217" s="88">
        <f t="shared" si="34"/>
        <v>0</v>
      </c>
      <c r="T217" s="87">
        <f t="shared" si="35"/>
        <v>0</v>
      </c>
      <c r="U217" s="87">
        <f t="shared" si="36"/>
        <v>0</v>
      </c>
    </row>
    <row r="218" spans="1:21" ht="11.1" customHeight="1">
      <c r="A218" s="84"/>
      <c r="L218" s="85">
        <f t="shared" si="32"/>
        <v>206</v>
      </c>
      <c r="M218" s="76">
        <f t="shared" si="28"/>
        <v>7337.6457387937762</v>
      </c>
      <c r="N218" s="76">
        <f t="shared" si="29"/>
        <v>4717.8039611165705</v>
      </c>
      <c r="O218" s="76">
        <f t="shared" si="30"/>
        <v>2619.8417776772058</v>
      </c>
      <c r="P218" s="84">
        <f t="shared" si="31"/>
        <v>705050.75238980842</v>
      </c>
      <c r="Q218" s="86">
        <v>41395</v>
      </c>
      <c r="R218" s="88">
        <f t="shared" si="33"/>
        <v>0</v>
      </c>
      <c r="S218" s="88">
        <f t="shared" si="34"/>
        <v>0</v>
      </c>
      <c r="T218" s="87">
        <f t="shared" si="35"/>
        <v>0</v>
      </c>
      <c r="U218" s="87">
        <f t="shared" si="36"/>
        <v>0</v>
      </c>
    </row>
    <row r="219" spans="1:21" ht="11.1" customHeight="1">
      <c r="A219" s="84"/>
      <c r="L219" s="85">
        <f t="shared" si="32"/>
        <v>207</v>
      </c>
      <c r="M219" s="76">
        <f t="shared" si="28"/>
        <v>7337.6457387937762</v>
      </c>
      <c r="N219" s="76">
        <f t="shared" si="29"/>
        <v>4700.3383492653893</v>
      </c>
      <c r="O219" s="76">
        <f t="shared" si="30"/>
        <v>2637.3073895283869</v>
      </c>
      <c r="P219" s="84">
        <f t="shared" si="31"/>
        <v>702413.44500028004</v>
      </c>
      <c r="Q219" s="86">
        <v>41426</v>
      </c>
      <c r="R219" s="88">
        <f t="shared" si="33"/>
        <v>0</v>
      </c>
      <c r="S219" s="88">
        <f t="shared" si="34"/>
        <v>0</v>
      </c>
      <c r="T219" s="87">
        <f t="shared" si="35"/>
        <v>0</v>
      </c>
      <c r="U219" s="87">
        <f t="shared" si="36"/>
        <v>0</v>
      </c>
    </row>
    <row r="220" spans="1:21" ht="11.1" customHeight="1">
      <c r="A220" s="84"/>
      <c r="L220" s="85">
        <f t="shared" si="32"/>
        <v>208</v>
      </c>
      <c r="M220" s="76">
        <f t="shared" si="28"/>
        <v>7337.6457387937762</v>
      </c>
      <c r="N220" s="76">
        <f t="shared" si="29"/>
        <v>4682.7563000018672</v>
      </c>
      <c r="O220" s="76">
        <f t="shared" si="30"/>
        <v>2654.889438791909</v>
      </c>
      <c r="P220" s="84">
        <f t="shared" si="31"/>
        <v>699758.55556148815</v>
      </c>
      <c r="Q220" s="86">
        <v>41456</v>
      </c>
      <c r="R220" s="88">
        <f t="shared" si="33"/>
        <v>0</v>
      </c>
      <c r="S220" s="88">
        <f t="shared" si="34"/>
        <v>0</v>
      </c>
      <c r="T220" s="87">
        <f t="shared" si="35"/>
        <v>0</v>
      </c>
      <c r="U220" s="87">
        <f t="shared" si="36"/>
        <v>0</v>
      </c>
    </row>
    <row r="221" spans="1:21" ht="11.1" customHeight="1">
      <c r="A221" s="84"/>
      <c r="L221" s="85">
        <f t="shared" si="32"/>
        <v>209</v>
      </c>
      <c r="M221" s="76">
        <f t="shared" si="28"/>
        <v>7337.6457387937762</v>
      </c>
      <c r="N221" s="76">
        <f t="shared" si="29"/>
        <v>4665.0570370765881</v>
      </c>
      <c r="O221" s="76">
        <f t="shared" si="30"/>
        <v>2672.5887017171881</v>
      </c>
      <c r="P221" s="84">
        <f t="shared" si="31"/>
        <v>697085.96685977094</v>
      </c>
      <c r="Q221" s="86">
        <v>41487</v>
      </c>
      <c r="R221" s="88">
        <f t="shared" si="33"/>
        <v>0</v>
      </c>
      <c r="S221" s="88">
        <f t="shared" si="34"/>
        <v>0</v>
      </c>
      <c r="T221" s="87">
        <f t="shared" si="35"/>
        <v>0</v>
      </c>
      <c r="U221" s="87">
        <f t="shared" si="36"/>
        <v>0</v>
      </c>
    </row>
    <row r="222" spans="1:21" ht="11.1" customHeight="1">
      <c r="A222" s="84"/>
      <c r="L222" s="85">
        <f t="shared" si="32"/>
        <v>210</v>
      </c>
      <c r="M222" s="76">
        <f t="shared" si="28"/>
        <v>7337.6457387937762</v>
      </c>
      <c r="N222" s="76">
        <f t="shared" si="29"/>
        <v>4647.2397790651403</v>
      </c>
      <c r="O222" s="76">
        <f t="shared" si="30"/>
        <v>2690.4059597286359</v>
      </c>
      <c r="P222" s="84">
        <f t="shared" si="31"/>
        <v>694395.5609000423</v>
      </c>
      <c r="Q222" s="86">
        <v>41518</v>
      </c>
      <c r="R222" s="88">
        <f t="shared" si="33"/>
        <v>0</v>
      </c>
      <c r="S222" s="88">
        <f t="shared" si="34"/>
        <v>0</v>
      </c>
      <c r="T222" s="87">
        <f t="shared" si="35"/>
        <v>0</v>
      </c>
      <c r="U222" s="87">
        <f t="shared" si="36"/>
        <v>0</v>
      </c>
    </row>
    <row r="223" spans="1:21" ht="11.1" customHeight="1">
      <c r="A223" s="84"/>
      <c r="L223" s="85">
        <f t="shared" si="32"/>
        <v>211</v>
      </c>
      <c r="M223" s="76">
        <f t="shared" si="28"/>
        <v>7337.6457387937762</v>
      </c>
      <c r="N223" s="76">
        <f t="shared" si="29"/>
        <v>4629.3037393336153</v>
      </c>
      <c r="O223" s="76">
        <f t="shared" si="30"/>
        <v>2708.3419994601609</v>
      </c>
      <c r="P223" s="84">
        <f t="shared" si="31"/>
        <v>691687.21890058217</v>
      </c>
      <c r="Q223" s="86">
        <v>41548</v>
      </c>
      <c r="R223" s="88">
        <f t="shared" si="33"/>
        <v>0</v>
      </c>
      <c r="S223" s="88">
        <f t="shared" si="34"/>
        <v>0</v>
      </c>
      <c r="T223" s="87">
        <f t="shared" si="35"/>
        <v>0</v>
      </c>
      <c r="U223" s="87">
        <f t="shared" si="36"/>
        <v>0</v>
      </c>
    </row>
    <row r="224" spans="1:21" ht="11.1" customHeight="1">
      <c r="A224" s="84"/>
      <c r="L224" s="85">
        <f t="shared" si="32"/>
        <v>212</v>
      </c>
      <c r="M224" s="76">
        <f t="shared" si="28"/>
        <v>7337.6457387937762</v>
      </c>
      <c r="N224" s="76">
        <f t="shared" si="29"/>
        <v>4611.2481260038812</v>
      </c>
      <c r="O224" s="76">
        <f t="shared" si="30"/>
        <v>2726.397612789895</v>
      </c>
      <c r="P224" s="84">
        <f t="shared" si="31"/>
        <v>688960.82128779229</v>
      </c>
      <c r="Q224" s="86">
        <v>41579</v>
      </c>
      <c r="R224" s="88">
        <f t="shared" si="33"/>
        <v>0</v>
      </c>
      <c r="S224" s="88">
        <f t="shared" si="34"/>
        <v>0</v>
      </c>
      <c r="T224" s="87">
        <f t="shared" si="35"/>
        <v>0</v>
      </c>
      <c r="U224" s="87">
        <f t="shared" si="36"/>
        <v>0</v>
      </c>
    </row>
    <row r="225" spans="1:21" ht="11.1" customHeight="1">
      <c r="A225" s="84"/>
      <c r="L225" s="85">
        <f t="shared" si="32"/>
        <v>213</v>
      </c>
      <c r="M225" s="76">
        <f t="shared" si="28"/>
        <v>7337.6457387937762</v>
      </c>
      <c r="N225" s="76">
        <f t="shared" si="29"/>
        <v>4593.0721419186157</v>
      </c>
      <c r="O225" s="76">
        <f t="shared" si="30"/>
        <v>2744.5735968751605</v>
      </c>
      <c r="P225" s="84">
        <f t="shared" si="31"/>
        <v>686216.24769091711</v>
      </c>
      <c r="Q225" s="86">
        <v>41609</v>
      </c>
      <c r="R225" s="88">
        <f t="shared" si="33"/>
        <v>0</v>
      </c>
      <c r="S225" s="88">
        <f t="shared" si="34"/>
        <v>0</v>
      </c>
      <c r="T225" s="87">
        <f t="shared" si="35"/>
        <v>0</v>
      </c>
      <c r="U225" s="87">
        <f t="shared" si="36"/>
        <v>0</v>
      </c>
    </row>
    <row r="226" spans="1:21" ht="11.1" customHeight="1">
      <c r="A226" s="84"/>
      <c r="L226" s="85">
        <f t="shared" si="32"/>
        <v>214</v>
      </c>
      <c r="M226" s="76">
        <f t="shared" si="28"/>
        <v>7337.6457387937762</v>
      </c>
      <c r="N226" s="76">
        <f t="shared" si="29"/>
        <v>4574.7749846061142</v>
      </c>
      <c r="O226" s="76">
        <f t="shared" si="30"/>
        <v>2762.870754187662</v>
      </c>
      <c r="P226" s="84">
        <f t="shared" si="31"/>
        <v>683453.37693672942</v>
      </c>
      <c r="Q226" s="86">
        <v>41640</v>
      </c>
      <c r="R226" s="88">
        <f t="shared" si="33"/>
        <v>0</v>
      </c>
      <c r="S226" s="88">
        <f t="shared" si="34"/>
        <v>0</v>
      </c>
      <c r="T226" s="87">
        <f t="shared" si="35"/>
        <v>0</v>
      </c>
      <c r="U226" s="87">
        <f t="shared" si="36"/>
        <v>0</v>
      </c>
    </row>
    <row r="227" spans="1:21" ht="11.1" customHeight="1">
      <c r="A227" s="84"/>
      <c r="L227" s="85">
        <f t="shared" si="32"/>
        <v>215</v>
      </c>
      <c r="M227" s="76">
        <f t="shared" si="28"/>
        <v>7337.6457387937762</v>
      </c>
      <c r="N227" s="76">
        <f t="shared" si="29"/>
        <v>4556.3558462448627</v>
      </c>
      <c r="O227" s="76">
        <f t="shared" si="30"/>
        <v>2781.2898925489135</v>
      </c>
      <c r="P227" s="84">
        <f t="shared" si="31"/>
        <v>680672.08704418049</v>
      </c>
      <c r="Q227" s="86">
        <v>41671</v>
      </c>
      <c r="R227" s="88">
        <f t="shared" si="33"/>
        <v>0</v>
      </c>
      <c r="S227" s="88">
        <f t="shared" si="34"/>
        <v>0</v>
      </c>
      <c r="T227" s="87">
        <f t="shared" si="35"/>
        <v>0</v>
      </c>
      <c r="U227" s="87">
        <f t="shared" si="36"/>
        <v>0</v>
      </c>
    </row>
    <row r="228" spans="1:21" ht="11.1" customHeight="1">
      <c r="A228" s="84"/>
      <c r="L228" s="85">
        <f t="shared" si="32"/>
        <v>216</v>
      </c>
      <c r="M228" s="76">
        <f t="shared" si="28"/>
        <v>7337.6457387937762</v>
      </c>
      <c r="N228" s="76">
        <f t="shared" si="29"/>
        <v>4537.8139136278705</v>
      </c>
      <c r="O228" s="76">
        <f t="shared" si="30"/>
        <v>2799.8318251659057</v>
      </c>
      <c r="P228" s="84">
        <f t="shared" si="31"/>
        <v>677872.25521901459</v>
      </c>
      <c r="Q228" s="86">
        <v>41699</v>
      </c>
      <c r="R228" s="88">
        <f t="shared" si="33"/>
        <v>0</v>
      </c>
      <c r="S228" s="88">
        <f t="shared" si="34"/>
        <v>0</v>
      </c>
      <c r="T228" s="87">
        <f t="shared" si="35"/>
        <v>0</v>
      </c>
      <c r="U228" s="87">
        <f t="shared" si="36"/>
        <v>0</v>
      </c>
    </row>
    <row r="229" spans="1:21" ht="11.1" customHeight="1">
      <c r="A229" s="84"/>
      <c r="L229" s="85">
        <f t="shared" si="32"/>
        <v>217</v>
      </c>
      <c r="M229" s="76">
        <f t="shared" si="28"/>
        <v>7337.6457387937762</v>
      </c>
      <c r="N229" s="76">
        <f t="shared" si="29"/>
        <v>4519.1483681267646</v>
      </c>
      <c r="O229" s="76">
        <f t="shared" si="30"/>
        <v>2818.4973706670116</v>
      </c>
      <c r="P229" s="84">
        <f t="shared" si="31"/>
        <v>675053.75784834754</v>
      </c>
      <c r="Q229" s="86">
        <v>41730</v>
      </c>
      <c r="R229" s="88">
        <f t="shared" si="33"/>
        <v>0</v>
      </c>
      <c r="S229" s="88">
        <f t="shared" si="34"/>
        <v>0</v>
      </c>
      <c r="T229" s="87">
        <f t="shared" si="35"/>
        <v>0</v>
      </c>
      <c r="U229" s="87">
        <f t="shared" si="36"/>
        <v>0</v>
      </c>
    </row>
    <row r="230" spans="1:21" ht="11.1" customHeight="1">
      <c r="A230" s="84"/>
      <c r="L230" s="85">
        <f t="shared" si="32"/>
        <v>218</v>
      </c>
      <c r="M230" s="76">
        <f t="shared" si="28"/>
        <v>7337.6457387937762</v>
      </c>
      <c r="N230" s="76">
        <f t="shared" si="29"/>
        <v>4500.3583856556506</v>
      </c>
      <c r="O230" s="76">
        <f t="shared" si="30"/>
        <v>2837.2873531381256</v>
      </c>
      <c r="P230" s="84">
        <f t="shared" si="31"/>
        <v>672216.47049520945</v>
      </c>
      <c r="Q230" s="86">
        <v>41760</v>
      </c>
      <c r="R230" s="88">
        <f t="shared" si="33"/>
        <v>0</v>
      </c>
      <c r="S230" s="88">
        <f t="shared" si="34"/>
        <v>0</v>
      </c>
      <c r="T230" s="87">
        <f t="shared" si="35"/>
        <v>0</v>
      </c>
      <c r="U230" s="87">
        <f t="shared" si="36"/>
        <v>0</v>
      </c>
    </row>
    <row r="231" spans="1:21" ht="11.1" customHeight="1">
      <c r="A231" s="84"/>
      <c r="L231" s="85">
        <f t="shared" si="32"/>
        <v>219</v>
      </c>
      <c r="M231" s="76">
        <f t="shared" si="28"/>
        <v>7337.6457387937762</v>
      </c>
      <c r="N231" s="76">
        <f t="shared" si="29"/>
        <v>4481.4431366347299</v>
      </c>
      <c r="O231" s="76">
        <f t="shared" si="30"/>
        <v>2856.2026021590464</v>
      </c>
      <c r="P231" s="84">
        <f t="shared" si="31"/>
        <v>669360.26789305045</v>
      </c>
      <c r="Q231" s="86">
        <v>41791</v>
      </c>
      <c r="R231" s="88">
        <f t="shared" si="33"/>
        <v>0</v>
      </c>
      <c r="S231" s="88">
        <f t="shared" si="34"/>
        <v>0</v>
      </c>
      <c r="T231" s="87">
        <f t="shared" si="35"/>
        <v>0</v>
      </c>
      <c r="U231" s="87">
        <f t="shared" si="36"/>
        <v>0</v>
      </c>
    </row>
    <row r="232" spans="1:21" ht="11.1" customHeight="1">
      <c r="A232" s="84"/>
      <c r="L232" s="85">
        <f t="shared" si="32"/>
        <v>220</v>
      </c>
      <c r="M232" s="76">
        <f t="shared" si="28"/>
        <v>7337.6457387937762</v>
      </c>
      <c r="N232" s="76">
        <f t="shared" si="29"/>
        <v>4462.4017859536698</v>
      </c>
      <c r="O232" s="76">
        <f t="shared" si="30"/>
        <v>2875.2439528401064</v>
      </c>
      <c r="P232" s="84">
        <f t="shared" si="31"/>
        <v>666485.02394021035</v>
      </c>
      <c r="Q232" s="86">
        <v>41821</v>
      </c>
      <c r="R232" s="88">
        <f t="shared" si="33"/>
        <v>0</v>
      </c>
      <c r="S232" s="88">
        <f t="shared" si="34"/>
        <v>0</v>
      </c>
      <c r="T232" s="87">
        <f t="shared" si="35"/>
        <v>0</v>
      </c>
      <c r="U232" s="87">
        <f t="shared" si="36"/>
        <v>0</v>
      </c>
    </row>
    <row r="233" spans="1:21" ht="11.1" customHeight="1">
      <c r="A233" s="84"/>
      <c r="L233" s="85">
        <f t="shared" si="32"/>
        <v>221</v>
      </c>
      <c r="M233" s="76">
        <f t="shared" si="28"/>
        <v>7337.6457387937762</v>
      </c>
      <c r="N233" s="76">
        <f t="shared" si="29"/>
        <v>4443.2334929347353</v>
      </c>
      <c r="O233" s="76">
        <f t="shared" si="30"/>
        <v>2894.4122458590409</v>
      </c>
      <c r="P233" s="84">
        <f t="shared" si="31"/>
        <v>663590.6116943513</v>
      </c>
      <c r="Q233" s="86">
        <v>41852</v>
      </c>
      <c r="R233" s="88">
        <f t="shared" si="33"/>
        <v>0</v>
      </c>
      <c r="S233" s="88">
        <f t="shared" si="34"/>
        <v>0</v>
      </c>
      <c r="T233" s="87">
        <f t="shared" si="35"/>
        <v>0</v>
      </c>
      <c r="U233" s="87">
        <f t="shared" si="36"/>
        <v>0</v>
      </c>
    </row>
    <row r="234" spans="1:21" ht="11.1" customHeight="1">
      <c r="A234" s="84"/>
      <c r="L234" s="85">
        <f t="shared" si="32"/>
        <v>222</v>
      </c>
      <c r="M234" s="76">
        <f t="shared" si="28"/>
        <v>7337.6457387937762</v>
      </c>
      <c r="N234" s="76">
        <f t="shared" si="29"/>
        <v>4423.9374112956757</v>
      </c>
      <c r="O234" s="76">
        <f t="shared" si="30"/>
        <v>2913.7083274981005</v>
      </c>
      <c r="P234" s="84">
        <f t="shared" si="31"/>
        <v>660676.90336685325</v>
      </c>
      <c r="Q234" s="86">
        <v>41883</v>
      </c>
      <c r="R234" s="88">
        <f t="shared" si="33"/>
        <v>0</v>
      </c>
      <c r="S234" s="88">
        <f t="shared" si="34"/>
        <v>0</v>
      </c>
      <c r="T234" s="87">
        <f t="shared" si="35"/>
        <v>0</v>
      </c>
      <c r="U234" s="87">
        <f t="shared" si="36"/>
        <v>0</v>
      </c>
    </row>
    <row r="235" spans="1:21" ht="11.1" customHeight="1">
      <c r="A235" s="84"/>
      <c r="L235" s="85">
        <f t="shared" si="32"/>
        <v>223</v>
      </c>
      <c r="M235" s="76">
        <f t="shared" si="28"/>
        <v>7337.6457387937762</v>
      </c>
      <c r="N235" s="76">
        <f t="shared" si="29"/>
        <v>4404.5126891123555</v>
      </c>
      <c r="O235" s="76">
        <f t="shared" si="30"/>
        <v>2933.1330496814207</v>
      </c>
      <c r="P235" s="84">
        <f t="shared" si="31"/>
        <v>657743.77031717182</v>
      </c>
      <c r="Q235" s="86">
        <v>41913</v>
      </c>
      <c r="R235" s="88">
        <f t="shared" si="33"/>
        <v>0</v>
      </c>
      <c r="S235" s="88">
        <f t="shared" si="34"/>
        <v>0</v>
      </c>
      <c r="T235" s="87">
        <f t="shared" si="35"/>
        <v>0</v>
      </c>
      <c r="U235" s="87">
        <f t="shared" si="36"/>
        <v>0</v>
      </c>
    </row>
    <row r="236" spans="1:21" ht="11.1" customHeight="1">
      <c r="A236" s="84"/>
      <c r="L236" s="85">
        <f t="shared" si="32"/>
        <v>224</v>
      </c>
      <c r="M236" s="76">
        <f t="shared" si="28"/>
        <v>7337.6457387937762</v>
      </c>
      <c r="N236" s="76">
        <f t="shared" si="29"/>
        <v>4384.9584687811457</v>
      </c>
      <c r="O236" s="76">
        <f t="shared" si="30"/>
        <v>2952.6872700126305</v>
      </c>
      <c r="P236" s="84">
        <f t="shared" si="31"/>
        <v>654791.08304715913</v>
      </c>
      <c r="Q236" s="86">
        <v>41944</v>
      </c>
      <c r="R236" s="88">
        <f t="shared" si="33"/>
        <v>0</v>
      </c>
      <c r="S236" s="88">
        <f t="shared" si="34"/>
        <v>0</v>
      </c>
      <c r="T236" s="87">
        <f t="shared" si="35"/>
        <v>0</v>
      </c>
      <c r="U236" s="87">
        <f t="shared" si="36"/>
        <v>0</v>
      </c>
    </row>
    <row r="237" spans="1:21" ht="11.1" customHeight="1">
      <c r="A237" s="84"/>
      <c r="L237" s="85">
        <f t="shared" si="32"/>
        <v>225</v>
      </c>
      <c r="M237" s="76">
        <f t="shared" si="28"/>
        <v>7337.6457387937762</v>
      </c>
      <c r="N237" s="76">
        <f t="shared" si="29"/>
        <v>4365.273886981061</v>
      </c>
      <c r="O237" s="76">
        <f t="shared" si="30"/>
        <v>2972.3718518127152</v>
      </c>
      <c r="P237" s="84">
        <f t="shared" si="31"/>
        <v>651818.71119534643</v>
      </c>
      <c r="Q237" s="86">
        <v>41974</v>
      </c>
      <c r="R237" s="88">
        <f t="shared" si="33"/>
        <v>0</v>
      </c>
      <c r="S237" s="88">
        <f t="shared" si="34"/>
        <v>0</v>
      </c>
      <c r="T237" s="87">
        <f t="shared" si="35"/>
        <v>0</v>
      </c>
      <c r="U237" s="87">
        <f t="shared" si="36"/>
        <v>0</v>
      </c>
    </row>
    <row r="238" spans="1:21" ht="11.1" customHeight="1">
      <c r="A238" s="84"/>
      <c r="L238" s="85">
        <f t="shared" si="32"/>
        <v>226</v>
      </c>
      <c r="M238" s="76">
        <f t="shared" si="28"/>
        <v>7337.6457387937762</v>
      </c>
      <c r="N238" s="76">
        <f t="shared" si="29"/>
        <v>4345.4580746356432</v>
      </c>
      <c r="O238" s="76">
        <f t="shared" si="30"/>
        <v>2992.187664158133</v>
      </c>
      <c r="P238" s="84">
        <f t="shared" si="31"/>
        <v>648826.52353118826</v>
      </c>
      <c r="Q238" s="86">
        <v>42005</v>
      </c>
      <c r="R238" s="88">
        <f t="shared" si="33"/>
        <v>0</v>
      </c>
      <c r="S238" s="88">
        <f t="shared" si="34"/>
        <v>0</v>
      </c>
      <c r="T238" s="87">
        <f t="shared" si="35"/>
        <v>0</v>
      </c>
      <c r="U238" s="87">
        <f t="shared" si="36"/>
        <v>0</v>
      </c>
    </row>
    <row r="239" spans="1:21" ht="11.1" customHeight="1">
      <c r="A239" s="84"/>
      <c r="L239" s="85">
        <f t="shared" si="32"/>
        <v>227</v>
      </c>
      <c r="M239" s="76">
        <f t="shared" si="28"/>
        <v>7337.6457387937762</v>
      </c>
      <c r="N239" s="76">
        <f t="shared" si="29"/>
        <v>4325.5101568745886</v>
      </c>
      <c r="O239" s="76">
        <f t="shared" si="30"/>
        <v>3012.1355819191876</v>
      </c>
      <c r="P239" s="84">
        <f t="shared" si="31"/>
        <v>645814.38794926903</v>
      </c>
      <c r="Q239" s="86">
        <v>42036</v>
      </c>
      <c r="R239" s="88">
        <f t="shared" si="33"/>
        <v>0</v>
      </c>
      <c r="S239" s="88">
        <f t="shared" si="34"/>
        <v>0</v>
      </c>
      <c r="T239" s="87">
        <f t="shared" si="35"/>
        <v>0</v>
      </c>
      <c r="U239" s="87">
        <f t="shared" si="36"/>
        <v>0</v>
      </c>
    </row>
    <row r="240" spans="1:21" ht="11.1" customHeight="1">
      <c r="A240" s="84"/>
      <c r="L240" s="85">
        <f t="shared" si="32"/>
        <v>228</v>
      </c>
      <c r="M240" s="76">
        <f t="shared" si="28"/>
        <v>7337.6457387937762</v>
      </c>
      <c r="N240" s="76">
        <f t="shared" si="29"/>
        <v>4305.4292529951272</v>
      </c>
      <c r="O240" s="76">
        <f t="shared" si="30"/>
        <v>3032.216485798649</v>
      </c>
      <c r="P240" s="84">
        <f t="shared" si="31"/>
        <v>642782.17146347044</v>
      </c>
      <c r="Q240" s="86">
        <v>42064</v>
      </c>
      <c r="R240" s="88">
        <f t="shared" si="33"/>
        <v>0</v>
      </c>
      <c r="S240" s="88">
        <f t="shared" si="34"/>
        <v>0</v>
      </c>
      <c r="T240" s="87">
        <f t="shared" si="35"/>
        <v>0</v>
      </c>
      <c r="U240" s="87">
        <f t="shared" si="36"/>
        <v>0</v>
      </c>
    </row>
    <row r="241" spans="1:21" ht="11.1" customHeight="1">
      <c r="A241" s="84"/>
      <c r="L241" s="85">
        <f t="shared" si="32"/>
        <v>229</v>
      </c>
      <c r="M241" s="76">
        <f t="shared" si="28"/>
        <v>7337.6457387937762</v>
      </c>
      <c r="N241" s="76">
        <f t="shared" si="29"/>
        <v>4285.2144764231361</v>
      </c>
      <c r="O241" s="76">
        <f t="shared" si="30"/>
        <v>3052.4312623706401</v>
      </c>
      <c r="P241" s="84">
        <f t="shared" si="31"/>
        <v>639729.74020109978</v>
      </c>
      <c r="Q241" s="86">
        <v>42095</v>
      </c>
      <c r="R241" s="88">
        <f t="shared" si="33"/>
        <v>0</v>
      </c>
      <c r="S241" s="88">
        <f t="shared" si="34"/>
        <v>0</v>
      </c>
      <c r="T241" s="87">
        <f t="shared" si="35"/>
        <v>0</v>
      </c>
      <c r="U241" s="87">
        <f t="shared" si="36"/>
        <v>0</v>
      </c>
    </row>
    <row r="242" spans="1:21" ht="11.1" customHeight="1">
      <c r="A242" s="84"/>
      <c r="L242" s="85">
        <f t="shared" si="32"/>
        <v>230</v>
      </c>
      <c r="M242" s="76">
        <f t="shared" si="28"/>
        <v>7337.6457387937762</v>
      </c>
      <c r="N242" s="76">
        <f t="shared" si="29"/>
        <v>4264.8649346739985</v>
      </c>
      <c r="O242" s="76">
        <f t="shared" si="30"/>
        <v>3072.7808041197777</v>
      </c>
      <c r="P242" s="84">
        <f t="shared" si="31"/>
        <v>636656.95939698</v>
      </c>
      <c r="Q242" s="86">
        <v>42125</v>
      </c>
      <c r="R242" s="88">
        <f t="shared" si="33"/>
        <v>0</v>
      </c>
      <c r="S242" s="88">
        <f t="shared" si="34"/>
        <v>0</v>
      </c>
      <c r="T242" s="87">
        <f t="shared" si="35"/>
        <v>0</v>
      </c>
      <c r="U242" s="87">
        <f t="shared" si="36"/>
        <v>0</v>
      </c>
    </row>
    <row r="243" spans="1:21" ht="11.1" customHeight="1">
      <c r="A243" s="84"/>
      <c r="L243" s="85">
        <f t="shared" si="32"/>
        <v>231</v>
      </c>
      <c r="M243" s="76">
        <f t="shared" si="28"/>
        <v>7337.6457387937762</v>
      </c>
      <c r="N243" s="76">
        <f t="shared" si="29"/>
        <v>4244.3797293132002</v>
      </c>
      <c r="O243" s="76">
        <f t="shared" si="30"/>
        <v>3093.266009480576</v>
      </c>
      <c r="P243" s="84">
        <f t="shared" si="31"/>
        <v>633563.69338749943</v>
      </c>
      <c r="Q243" s="86">
        <v>42156</v>
      </c>
      <c r="R243" s="88">
        <f t="shared" si="33"/>
        <v>0</v>
      </c>
      <c r="S243" s="88">
        <f t="shared" si="34"/>
        <v>0</v>
      </c>
      <c r="T243" s="87">
        <f t="shared" si="35"/>
        <v>0</v>
      </c>
      <c r="U243" s="87">
        <f t="shared" si="36"/>
        <v>0</v>
      </c>
    </row>
    <row r="244" spans="1:21" ht="11.1" customHeight="1">
      <c r="A244" s="84"/>
      <c r="L244" s="85">
        <f t="shared" si="32"/>
        <v>232</v>
      </c>
      <c r="M244" s="76">
        <f t="shared" si="28"/>
        <v>7337.6457387937762</v>
      </c>
      <c r="N244" s="76">
        <f t="shared" si="29"/>
        <v>4223.7579559166634</v>
      </c>
      <c r="O244" s="76">
        <f t="shared" si="30"/>
        <v>3113.8877828771128</v>
      </c>
      <c r="P244" s="84">
        <f t="shared" si="31"/>
        <v>630449.80560462235</v>
      </c>
      <c r="Q244" s="86">
        <v>42186</v>
      </c>
      <c r="R244" s="88">
        <f t="shared" si="33"/>
        <v>0</v>
      </c>
      <c r="S244" s="88">
        <f t="shared" si="34"/>
        <v>0</v>
      </c>
      <c r="T244" s="87">
        <f t="shared" si="35"/>
        <v>0</v>
      </c>
      <c r="U244" s="87">
        <f t="shared" si="36"/>
        <v>0</v>
      </c>
    </row>
    <row r="245" spans="1:21" ht="11.1" customHeight="1">
      <c r="A245" s="84"/>
      <c r="L245" s="85">
        <f t="shared" si="32"/>
        <v>233</v>
      </c>
      <c r="M245" s="76">
        <f t="shared" si="28"/>
        <v>7337.6457387937762</v>
      </c>
      <c r="N245" s="76">
        <f t="shared" si="29"/>
        <v>4202.998704030816</v>
      </c>
      <c r="O245" s="76">
        <f t="shared" si="30"/>
        <v>3134.6470347629602</v>
      </c>
      <c r="P245" s="84">
        <f t="shared" si="31"/>
        <v>627315.15856985934</v>
      </c>
      <c r="Q245" s="86">
        <v>42217</v>
      </c>
      <c r="R245" s="88">
        <f t="shared" si="33"/>
        <v>0</v>
      </c>
      <c r="S245" s="88">
        <f t="shared" si="34"/>
        <v>0</v>
      </c>
      <c r="T245" s="87">
        <f t="shared" si="35"/>
        <v>0</v>
      </c>
      <c r="U245" s="87">
        <f t="shared" si="36"/>
        <v>0</v>
      </c>
    </row>
    <row r="246" spans="1:21" ht="11.1" customHeight="1">
      <c r="A246" s="84"/>
      <c r="L246" s="85">
        <f t="shared" si="32"/>
        <v>234</v>
      </c>
      <c r="M246" s="76">
        <f t="shared" si="28"/>
        <v>7337.6457387937762</v>
      </c>
      <c r="N246" s="76">
        <f t="shared" si="29"/>
        <v>4182.1010571323959</v>
      </c>
      <c r="O246" s="76">
        <f t="shared" si="30"/>
        <v>3155.5446816613803</v>
      </c>
      <c r="P246" s="84">
        <f t="shared" si="31"/>
        <v>624159.61388819793</v>
      </c>
      <c r="Q246" s="86">
        <v>42248</v>
      </c>
      <c r="R246" s="88">
        <f t="shared" si="33"/>
        <v>0</v>
      </c>
      <c r="S246" s="88">
        <f t="shared" si="34"/>
        <v>0</v>
      </c>
      <c r="T246" s="87">
        <f t="shared" si="35"/>
        <v>0</v>
      </c>
      <c r="U246" s="87">
        <f t="shared" si="36"/>
        <v>0</v>
      </c>
    </row>
    <row r="247" spans="1:21" ht="11.1" customHeight="1">
      <c r="A247" s="84"/>
      <c r="L247" s="85">
        <f t="shared" si="32"/>
        <v>235</v>
      </c>
      <c r="M247" s="76">
        <f t="shared" si="28"/>
        <v>7337.6457387937762</v>
      </c>
      <c r="N247" s="76">
        <f t="shared" si="29"/>
        <v>4161.0640925879861</v>
      </c>
      <c r="O247" s="76">
        <f t="shared" si="30"/>
        <v>3176.5816462057901</v>
      </c>
      <c r="P247" s="84">
        <f t="shared" si="31"/>
        <v>620983.03224199219</v>
      </c>
      <c r="Q247" s="86">
        <v>42278</v>
      </c>
      <c r="R247" s="88">
        <f t="shared" si="33"/>
        <v>0</v>
      </c>
      <c r="S247" s="88">
        <f t="shared" si="34"/>
        <v>0</v>
      </c>
      <c r="T247" s="87">
        <f t="shared" si="35"/>
        <v>0</v>
      </c>
      <c r="U247" s="87">
        <f t="shared" si="36"/>
        <v>0</v>
      </c>
    </row>
    <row r="248" spans="1:21" ht="11.1" customHeight="1">
      <c r="A248" s="84"/>
      <c r="L248" s="85">
        <f t="shared" si="32"/>
        <v>236</v>
      </c>
      <c r="M248" s="76">
        <f t="shared" si="28"/>
        <v>7337.6457387937762</v>
      </c>
      <c r="N248" s="76">
        <f t="shared" si="29"/>
        <v>4139.8868816132808</v>
      </c>
      <c r="O248" s="76">
        <f t="shared" si="30"/>
        <v>3197.7588571804954</v>
      </c>
      <c r="P248" s="84">
        <f t="shared" si="31"/>
        <v>617785.27338481171</v>
      </c>
      <c r="Q248" s="86">
        <v>42309</v>
      </c>
      <c r="R248" s="88">
        <f t="shared" si="33"/>
        <v>0</v>
      </c>
      <c r="S248" s="88">
        <f t="shared" si="34"/>
        <v>0</v>
      </c>
      <c r="T248" s="87">
        <f t="shared" si="35"/>
        <v>0</v>
      </c>
      <c r="U248" s="87">
        <f t="shared" si="36"/>
        <v>0</v>
      </c>
    </row>
    <row r="249" spans="1:21" ht="11.1" customHeight="1">
      <c r="A249" s="84"/>
      <c r="L249" s="85">
        <f t="shared" si="32"/>
        <v>237</v>
      </c>
      <c r="M249" s="76">
        <f t="shared" si="28"/>
        <v>7337.6457387937762</v>
      </c>
      <c r="N249" s="76">
        <f t="shared" si="29"/>
        <v>4118.5684892320778</v>
      </c>
      <c r="O249" s="76">
        <f t="shared" si="30"/>
        <v>3219.0772495616984</v>
      </c>
      <c r="P249" s="84">
        <f t="shared" si="31"/>
        <v>614566.19613525004</v>
      </c>
      <c r="Q249" s="86">
        <v>42339</v>
      </c>
      <c r="R249" s="88">
        <f t="shared" si="33"/>
        <v>0</v>
      </c>
      <c r="S249" s="88">
        <f t="shared" si="34"/>
        <v>0</v>
      </c>
      <c r="T249" s="87">
        <f t="shared" si="35"/>
        <v>0</v>
      </c>
      <c r="U249" s="87">
        <f t="shared" si="36"/>
        <v>0</v>
      </c>
    </row>
    <row r="250" spans="1:21" ht="11.1" customHeight="1">
      <c r="A250" s="84"/>
      <c r="L250" s="85">
        <f t="shared" si="32"/>
        <v>238</v>
      </c>
      <c r="M250" s="76">
        <f t="shared" si="28"/>
        <v>7337.6457387937762</v>
      </c>
      <c r="N250" s="76">
        <f t="shared" si="29"/>
        <v>4097.1079742350003</v>
      </c>
      <c r="O250" s="76">
        <f t="shared" si="30"/>
        <v>3240.537764558776</v>
      </c>
      <c r="P250" s="84">
        <f t="shared" si="31"/>
        <v>611325.65837069124</v>
      </c>
      <c r="Q250" s="86">
        <v>42370</v>
      </c>
      <c r="R250" s="88">
        <f t="shared" si="33"/>
        <v>0</v>
      </c>
      <c r="S250" s="88">
        <f t="shared" si="34"/>
        <v>0</v>
      </c>
      <c r="T250" s="87">
        <f t="shared" si="35"/>
        <v>0</v>
      </c>
      <c r="U250" s="87">
        <f t="shared" si="36"/>
        <v>0</v>
      </c>
    </row>
    <row r="251" spans="1:21" ht="11.1" customHeight="1">
      <c r="A251" s="84"/>
      <c r="L251" s="85">
        <f t="shared" si="32"/>
        <v>239</v>
      </c>
      <c r="M251" s="76">
        <f t="shared" si="28"/>
        <v>7337.6457387937762</v>
      </c>
      <c r="N251" s="76">
        <f t="shared" si="29"/>
        <v>4075.5043891379414</v>
      </c>
      <c r="O251" s="76">
        <f t="shared" si="30"/>
        <v>3262.1413496558348</v>
      </c>
      <c r="P251" s="84">
        <f t="shared" si="31"/>
        <v>608063.51702103543</v>
      </c>
      <c r="Q251" s="86">
        <v>42401</v>
      </c>
      <c r="R251" s="88">
        <f t="shared" si="33"/>
        <v>0</v>
      </c>
      <c r="S251" s="88">
        <f t="shared" si="34"/>
        <v>0</v>
      </c>
      <c r="T251" s="87">
        <f t="shared" si="35"/>
        <v>0</v>
      </c>
      <c r="U251" s="87">
        <f t="shared" si="36"/>
        <v>0</v>
      </c>
    </row>
    <row r="252" spans="1:21" ht="11.1" customHeight="1">
      <c r="A252" s="84"/>
      <c r="L252" s="85">
        <f t="shared" si="32"/>
        <v>240</v>
      </c>
      <c r="M252" s="76">
        <f t="shared" si="28"/>
        <v>7337.6457387937762</v>
      </c>
      <c r="N252" s="76">
        <f t="shared" si="29"/>
        <v>4053.7567801402365</v>
      </c>
      <c r="O252" s="76">
        <f t="shared" si="30"/>
        <v>3283.8889586535397</v>
      </c>
      <c r="P252" s="84">
        <f t="shared" si="31"/>
        <v>604779.62806238187</v>
      </c>
      <c r="Q252" s="86">
        <v>42430</v>
      </c>
      <c r="R252" s="88">
        <f t="shared" si="33"/>
        <v>0</v>
      </c>
      <c r="S252" s="88">
        <f t="shared" si="34"/>
        <v>0</v>
      </c>
      <c r="T252" s="87">
        <f t="shared" si="35"/>
        <v>0</v>
      </c>
      <c r="U252" s="87">
        <f t="shared" si="36"/>
        <v>0</v>
      </c>
    </row>
    <row r="253" spans="1:21" ht="11.1" customHeight="1">
      <c r="A253" s="84"/>
      <c r="L253" s="85">
        <f t="shared" si="32"/>
        <v>241</v>
      </c>
      <c r="M253" s="76">
        <f t="shared" si="28"/>
        <v>7337.6457387937762</v>
      </c>
      <c r="N253" s="76">
        <f t="shared" si="29"/>
        <v>4031.8641870825463</v>
      </c>
      <c r="O253" s="76">
        <f t="shared" si="30"/>
        <v>3305.7815517112299</v>
      </c>
      <c r="P253" s="84">
        <f t="shared" si="31"/>
        <v>601473.84651067061</v>
      </c>
      <c r="Q253" s="86">
        <v>42461</v>
      </c>
      <c r="R253" s="88">
        <f t="shared" si="33"/>
        <v>0</v>
      </c>
      <c r="S253" s="88">
        <f t="shared" si="34"/>
        <v>0</v>
      </c>
      <c r="T253" s="87">
        <f t="shared" si="35"/>
        <v>0</v>
      </c>
      <c r="U253" s="87">
        <f t="shared" si="36"/>
        <v>0</v>
      </c>
    </row>
    <row r="254" spans="1:21" ht="11.1" customHeight="1">
      <c r="A254" s="84"/>
      <c r="L254" s="85">
        <f t="shared" si="32"/>
        <v>242</v>
      </c>
      <c r="M254" s="76">
        <f t="shared" si="28"/>
        <v>7337.6457387937762</v>
      </c>
      <c r="N254" s="76">
        <f t="shared" si="29"/>
        <v>4009.8256434044706</v>
      </c>
      <c r="O254" s="76">
        <f t="shared" si="30"/>
        <v>3327.8200953893056</v>
      </c>
      <c r="P254" s="84">
        <f t="shared" si="31"/>
        <v>598146.02641528135</v>
      </c>
      <c r="Q254" s="86">
        <v>42491</v>
      </c>
      <c r="R254" s="88">
        <f t="shared" si="33"/>
        <v>0</v>
      </c>
      <c r="S254" s="88">
        <f t="shared" si="34"/>
        <v>0</v>
      </c>
      <c r="T254" s="87">
        <f t="shared" si="35"/>
        <v>0</v>
      </c>
      <c r="U254" s="87">
        <f t="shared" si="36"/>
        <v>0</v>
      </c>
    </row>
    <row r="255" spans="1:21" ht="11.1" customHeight="1">
      <c r="A255" s="84"/>
      <c r="L255" s="85">
        <f t="shared" si="32"/>
        <v>243</v>
      </c>
      <c r="M255" s="76">
        <f t="shared" si="28"/>
        <v>7337.6457387937762</v>
      </c>
      <c r="N255" s="76">
        <f t="shared" si="29"/>
        <v>3987.6401761018756</v>
      </c>
      <c r="O255" s="76">
        <f t="shared" si="30"/>
        <v>3350.0055626919006</v>
      </c>
      <c r="P255" s="84">
        <f t="shared" si="31"/>
        <v>594796.0208525894</v>
      </c>
      <c r="Q255" s="86">
        <v>42522</v>
      </c>
      <c r="R255" s="88">
        <f t="shared" si="33"/>
        <v>0</v>
      </c>
      <c r="S255" s="88">
        <f t="shared" si="34"/>
        <v>0</v>
      </c>
      <c r="T255" s="87">
        <f t="shared" si="35"/>
        <v>0</v>
      </c>
      <c r="U255" s="87">
        <f t="shared" si="36"/>
        <v>0</v>
      </c>
    </row>
    <row r="256" spans="1:21" ht="11.1" customHeight="1">
      <c r="A256" s="84"/>
      <c r="L256" s="85">
        <f t="shared" si="32"/>
        <v>244</v>
      </c>
      <c r="M256" s="76">
        <f t="shared" si="28"/>
        <v>7337.6457387937762</v>
      </c>
      <c r="N256" s="76">
        <f t="shared" si="29"/>
        <v>3965.3068056839293</v>
      </c>
      <c r="O256" s="76">
        <f t="shared" si="30"/>
        <v>3372.3389331098469</v>
      </c>
      <c r="P256" s="84">
        <f t="shared" si="31"/>
        <v>591423.68191947951</v>
      </c>
      <c r="Q256" s="86">
        <v>42552</v>
      </c>
      <c r="R256" s="88">
        <f t="shared" si="33"/>
        <v>0</v>
      </c>
      <c r="S256" s="88">
        <f t="shared" si="34"/>
        <v>0</v>
      </c>
      <c r="T256" s="87">
        <f t="shared" si="35"/>
        <v>0</v>
      </c>
      <c r="U256" s="87">
        <f t="shared" si="36"/>
        <v>0</v>
      </c>
    </row>
    <row r="257" spans="1:21" ht="11.1" customHeight="1">
      <c r="A257" s="84"/>
      <c r="L257" s="85">
        <f t="shared" si="32"/>
        <v>245</v>
      </c>
      <c r="M257" s="76">
        <f t="shared" si="28"/>
        <v>7337.6457387937762</v>
      </c>
      <c r="N257" s="76">
        <f t="shared" si="29"/>
        <v>3942.8245461298634</v>
      </c>
      <c r="O257" s="76">
        <f t="shared" si="30"/>
        <v>3394.8211926639128</v>
      </c>
      <c r="P257" s="84">
        <f t="shared" si="31"/>
        <v>588028.86072681565</v>
      </c>
      <c r="Q257" s="86">
        <v>42583</v>
      </c>
      <c r="R257" s="88">
        <f t="shared" si="33"/>
        <v>0</v>
      </c>
      <c r="S257" s="88">
        <f t="shared" si="34"/>
        <v>0</v>
      </c>
      <c r="T257" s="87">
        <f t="shared" si="35"/>
        <v>0</v>
      </c>
      <c r="U257" s="87">
        <f t="shared" si="36"/>
        <v>0</v>
      </c>
    </row>
    <row r="258" spans="1:21" ht="11.1" customHeight="1">
      <c r="A258" s="84"/>
      <c r="L258" s="85">
        <f t="shared" si="32"/>
        <v>246</v>
      </c>
      <c r="M258" s="76">
        <f t="shared" si="28"/>
        <v>7337.6457387937762</v>
      </c>
      <c r="N258" s="76">
        <f t="shared" si="29"/>
        <v>3920.192404845438</v>
      </c>
      <c r="O258" s="76">
        <f t="shared" si="30"/>
        <v>3417.4533339483382</v>
      </c>
      <c r="P258" s="84">
        <f t="shared" si="31"/>
        <v>584611.40739286726</v>
      </c>
      <c r="Q258" s="86">
        <v>42614</v>
      </c>
      <c r="R258" s="88">
        <f t="shared" si="33"/>
        <v>0</v>
      </c>
      <c r="S258" s="88">
        <f t="shared" si="34"/>
        <v>0</v>
      </c>
      <c r="T258" s="87">
        <f t="shared" si="35"/>
        <v>0</v>
      </c>
      <c r="U258" s="87">
        <f t="shared" si="36"/>
        <v>0</v>
      </c>
    </row>
    <row r="259" spans="1:21" ht="11.1" customHeight="1">
      <c r="A259" s="84"/>
      <c r="L259" s="85">
        <f t="shared" si="32"/>
        <v>247</v>
      </c>
      <c r="M259" s="76">
        <f t="shared" si="28"/>
        <v>7337.6457387937762</v>
      </c>
      <c r="N259" s="76">
        <f t="shared" si="29"/>
        <v>3897.4093826191151</v>
      </c>
      <c r="O259" s="76">
        <f t="shared" si="30"/>
        <v>3440.2363561746611</v>
      </c>
      <c r="P259" s="84">
        <f t="shared" si="31"/>
        <v>581171.17103669257</v>
      </c>
      <c r="Q259" s="86">
        <v>42644</v>
      </c>
      <c r="R259" s="88">
        <f t="shared" si="33"/>
        <v>0</v>
      </c>
      <c r="S259" s="88">
        <f t="shared" si="34"/>
        <v>0</v>
      </c>
      <c r="T259" s="87">
        <f t="shared" si="35"/>
        <v>0</v>
      </c>
      <c r="U259" s="87">
        <f t="shared" si="36"/>
        <v>0</v>
      </c>
    </row>
    <row r="260" spans="1:21" ht="11.1" customHeight="1">
      <c r="A260" s="84"/>
      <c r="L260" s="85">
        <f t="shared" si="32"/>
        <v>248</v>
      </c>
      <c r="M260" s="76">
        <f t="shared" si="28"/>
        <v>7337.6457387937762</v>
      </c>
      <c r="N260" s="76">
        <f t="shared" si="29"/>
        <v>3874.4744735779509</v>
      </c>
      <c r="O260" s="76">
        <f t="shared" si="30"/>
        <v>3463.1712652158253</v>
      </c>
      <c r="P260" s="84">
        <f t="shared" si="31"/>
        <v>577707.99977147672</v>
      </c>
      <c r="Q260" s="86">
        <v>42675</v>
      </c>
      <c r="R260" s="88">
        <f t="shared" si="33"/>
        <v>0</v>
      </c>
      <c r="S260" s="88">
        <f t="shared" si="34"/>
        <v>0</v>
      </c>
      <c r="T260" s="87">
        <f t="shared" si="35"/>
        <v>0</v>
      </c>
      <c r="U260" s="87">
        <f t="shared" si="36"/>
        <v>0</v>
      </c>
    </row>
    <row r="261" spans="1:21" ht="11.1" customHeight="1">
      <c r="A261" s="84"/>
      <c r="L261" s="85">
        <f t="shared" si="32"/>
        <v>249</v>
      </c>
      <c r="M261" s="76">
        <f t="shared" si="28"/>
        <v>7337.6457387937762</v>
      </c>
      <c r="N261" s="76">
        <f t="shared" si="29"/>
        <v>3851.3866651431781</v>
      </c>
      <c r="O261" s="76">
        <f t="shared" si="30"/>
        <v>3486.2590736505981</v>
      </c>
      <c r="P261" s="84">
        <f t="shared" si="31"/>
        <v>574221.74069782614</v>
      </c>
      <c r="Q261" s="86">
        <v>42705</v>
      </c>
      <c r="R261" s="88">
        <f t="shared" si="33"/>
        <v>0</v>
      </c>
      <c r="S261" s="88">
        <f t="shared" si="34"/>
        <v>0</v>
      </c>
      <c r="T261" s="87">
        <f t="shared" si="35"/>
        <v>0</v>
      </c>
      <c r="U261" s="87">
        <f t="shared" si="36"/>
        <v>0</v>
      </c>
    </row>
    <row r="262" spans="1:21" ht="11.1" customHeight="1">
      <c r="A262" s="84"/>
      <c r="L262" s="85">
        <f t="shared" si="32"/>
        <v>250</v>
      </c>
      <c r="M262" s="76">
        <f t="shared" si="28"/>
        <v>7337.6457387937762</v>
      </c>
      <c r="N262" s="76">
        <f t="shared" si="29"/>
        <v>3828.1449379855076</v>
      </c>
      <c r="O262" s="76">
        <f t="shared" si="30"/>
        <v>3509.5008008082687</v>
      </c>
      <c r="P262" s="84">
        <f t="shared" si="31"/>
        <v>570712.23989701783</v>
      </c>
      <c r="Q262" s="86">
        <v>42736</v>
      </c>
      <c r="R262" s="88">
        <f t="shared" si="33"/>
        <v>0</v>
      </c>
      <c r="S262" s="88">
        <f t="shared" si="34"/>
        <v>0</v>
      </c>
      <c r="T262" s="87">
        <f t="shared" si="35"/>
        <v>0</v>
      </c>
      <c r="U262" s="87">
        <f t="shared" si="36"/>
        <v>0</v>
      </c>
    </row>
    <row r="263" spans="1:21" ht="11.1" customHeight="1">
      <c r="A263" s="84"/>
      <c r="L263" s="85">
        <f t="shared" si="32"/>
        <v>251</v>
      </c>
      <c r="M263" s="76">
        <f t="shared" si="28"/>
        <v>7337.6457387937762</v>
      </c>
      <c r="N263" s="76">
        <f t="shared" si="29"/>
        <v>3804.748265980119</v>
      </c>
      <c r="O263" s="76">
        <f t="shared" si="30"/>
        <v>3532.8974728136573</v>
      </c>
      <c r="P263" s="84">
        <f t="shared" si="31"/>
        <v>567179.34242420422</v>
      </c>
      <c r="Q263" s="86">
        <v>42767</v>
      </c>
      <c r="R263" s="88">
        <f t="shared" si="33"/>
        <v>0</v>
      </c>
      <c r="S263" s="88">
        <f t="shared" si="34"/>
        <v>0</v>
      </c>
      <c r="T263" s="87">
        <f t="shared" si="35"/>
        <v>0</v>
      </c>
      <c r="U263" s="87">
        <f t="shared" si="36"/>
        <v>0</v>
      </c>
    </row>
    <row r="264" spans="1:21" ht="11.1" customHeight="1">
      <c r="A264" s="84"/>
      <c r="L264" s="85">
        <f t="shared" si="32"/>
        <v>252</v>
      </c>
      <c r="M264" s="76">
        <f t="shared" si="28"/>
        <v>7337.6457387937762</v>
      </c>
      <c r="N264" s="76">
        <f t="shared" si="29"/>
        <v>3781.1956161613616</v>
      </c>
      <c r="O264" s="76">
        <f t="shared" si="30"/>
        <v>3556.4501226324146</v>
      </c>
      <c r="P264" s="84">
        <f t="shared" si="31"/>
        <v>563622.89230157179</v>
      </c>
      <c r="Q264" s="86">
        <v>42795</v>
      </c>
      <c r="R264" s="88">
        <f t="shared" si="33"/>
        <v>0</v>
      </c>
      <c r="S264" s="88">
        <f t="shared" si="34"/>
        <v>0</v>
      </c>
      <c r="T264" s="87">
        <f t="shared" si="35"/>
        <v>0</v>
      </c>
      <c r="U264" s="87">
        <f t="shared" si="36"/>
        <v>0</v>
      </c>
    </row>
    <row r="265" spans="1:21" ht="11.1" customHeight="1">
      <c r="A265" s="84"/>
      <c r="L265" s="85">
        <f t="shared" si="32"/>
        <v>253</v>
      </c>
      <c r="M265" s="76">
        <f t="shared" si="28"/>
        <v>7337.6457387937762</v>
      </c>
      <c r="N265" s="76">
        <f t="shared" si="29"/>
        <v>3757.4859486771452</v>
      </c>
      <c r="O265" s="76">
        <f t="shared" si="30"/>
        <v>3580.159790116631</v>
      </c>
      <c r="P265" s="84">
        <f t="shared" si="31"/>
        <v>560042.73251145519</v>
      </c>
      <c r="Q265" s="86">
        <v>42826</v>
      </c>
      <c r="R265" s="88">
        <f t="shared" si="33"/>
        <v>0</v>
      </c>
      <c r="S265" s="88">
        <f t="shared" si="34"/>
        <v>0</v>
      </c>
      <c r="T265" s="87">
        <f t="shared" si="35"/>
        <v>0</v>
      </c>
      <c r="U265" s="87">
        <f t="shared" si="36"/>
        <v>0</v>
      </c>
    </row>
    <row r="266" spans="1:21" ht="11.1" customHeight="1">
      <c r="A266" s="84"/>
      <c r="L266" s="85">
        <f t="shared" si="32"/>
        <v>254</v>
      </c>
      <c r="M266" s="76">
        <f t="shared" si="28"/>
        <v>7337.6457387937762</v>
      </c>
      <c r="N266" s="76">
        <f t="shared" si="29"/>
        <v>3733.6182167430347</v>
      </c>
      <c r="O266" s="76">
        <f t="shared" si="30"/>
        <v>3604.0275220507415</v>
      </c>
      <c r="P266" s="84">
        <f t="shared" si="31"/>
        <v>556438.70498940442</v>
      </c>
      <c r="Q266" s="86">
        <v>42856</v>
      </c>
      <c r="R266" s="88">
        <f t="shared" si="33"/>
        <v>0</v>
      </c>
      <c r="S266" s="88">
        <f t="shared" si="34"/>
        <v>0</v>
      </c>
      <c r="T266" s="87">
        <f t="shared" si="35"/>
        <v>0</v>
      </c>
      <c r="U266" s="87">
        <f t="shared" si="36"/>
        <v>0</v>
      </c>
    </row>
    <row r="267" spans="1:21" ht="11.1" customHeight="1">
      <c r="A267" s="84"/>
      <c r="L267" s="85">
        <f t="shared" si="32"/>
        <v>255</v>
      </c>
      <c r="M267" s="76">
        <f t="shared" si="28"/>
        <v>7337.6457387937762</v>
      </c>
      <c r="N267" s="76">
        <f t="shared" si="29"/>
        <v>3709.5913665960293</v>
      </c>
      <c r="O267" s="76">
        <f t="shared" si="30"/>
        <v>3628.0543721977469</v>
      </c>
      <c r="P267" s="84">
        <f t="shared" si="31"/>
        <v>552810.6506172067</v>
      </c>
      <c r="Q267" s="86">
        <v>42887</v>
      </c>
      <c r="R267" s="88">
        <f t="shared" si="33"/>
        <v>0</v>
      </c>
      <c r="S267" s="88">
        <f t="shared" si="34"/>
        <v>0</v>
      </c>
      <c r="T267" s="87">
        <f t="shared" si="35"/>
        <v>0</v>
      </c>
      <c r="U267" s="87">
        <f t="shared" si="36"/>
        <v>0</v>
      </c>
    </row>
    <row r="268" spans="1:21" ht="11.1" customHeight="1">
      <c r="A268" s="84"/>
      <c r="L268" s="85">
        <f t="shared" si="32"/>
        <v>256</v>
      </c>
      <c r="M268" s="76">
        <f t="shared" si="28"/>
        <v>7337.6457387937762</v>
      </c>
      <c r="N268" s="76">
        <f t="shared" si="29"/>
        <v>3685.4043374480448</v>
      </c>
      <c r="O268" s="76">
        <f t="shared" si="30"/>
        <v>3652.2414013457314</v>
      </c>
      <c r="P268" s="84">
        <f t="shared" si="31"/>
        <v>549158.409215861</v>
      </c>
      <c r="Q268" s="86">
        <v>42917</v>
      </c>
      <c r="R268" s="88">
        <f t="shared" si="33"/>
        <v>0</v>
      </c>
      <c r="S268" s="88">
        <f t="shared" si="34"/>
        <v>0</v>
      </c>
      <c r="T268" s="87">
        <f t="shared" si="35"/>
        <v>0</v>
      </c>
      <c r="U268" s="87">
        <f t="shared" si="36"/>
        <v>0</v>
      </c>
    </row>
    <row r="269" spans="1:21" ht="11.1" customHeight="1">
      <c r="A269" s="84"/>
      <c r="L269" s="85">
        <f t="shared" si="32"/>
        <v>257</v>
      </c>
      <c r="M269" s="76">
        <f t="shared" ref="M269:M332" si="37">IF(L269&gt;M$5*12,0,PMT(M$7/12,M$5*12,-M$6))</f>
        <v>7337.6457387937762</v>
      </c>
      <c r="N269" s="76">
        <f t="shared" ref="N269:N332" si="38">IF(L269&gt;12*M$5,0,P268*M$7/12)</f>
        <v>3661.0560614390738</v>
      </c>
      <c r="O269" s="76">
        <f t="shared" ref="O269:O332" si="39">IF(L269&gt;12*M$5,0,M269-N269)</f>
        <v>3676.5896773547024</v>
      </c>
      <c r="P269" s="84">
        <f t="shared" ref="P269:P332" si="40">IF(L269&gt;M$5*12,0,P268-O269)</f>
        <v>545481.81953850633</v>
      </c>
      <c r="Q269" s="86">
        <v>42948</v>
      </c>
      <c r="R269" s="88">
        <f t="shared" si="33"/>
        <v>0</v>
      </c>
      <c r="S269" s="88">
        <f t="shared" si="34"/>
        <v>0</v>
      </c>
      <c r="T269" s="87">
        <f t="shared" si="35"/>
        <v>0</v>
      </c>
      <c r="U269" s="87">
        <f t="shared" si="36"/>
        <v>0</v>
      </c>
    </row>
    <row r="270" spans="1:21" ht="11.1" customHeight="1">
      <c r="A270" s="84"/>
      <c r="L270" s="85">
        <f t="shared" ref="L270:L333" si="41">L269+1</f>
        <v>258</v>
      </c>
      <c r="M270" s="76">
        <f t="shared" si="37"/>
        <v>7337.6457387937762</v>
      </c>
      <c r="N270" s="76">
        <f t="shared" si="38"/>
        <v>3636.5454635900423</v>
      </c>
      <c r="O270" s="76">
        <f t="shared" si="39"/>
        <v>3701.1002752037339</v>
      </c>
      <c r="P270" s="84">
        <f t="shared" si="40"/>
        <v>541780.71926330263</v>
      </c>
      <c r="Q270" s="86">
        <v>42979</v>
      </c>
      <c r="R270" s="88">
        <f t="shared" ref="R270:R333" si="42">IF(L270&lt;O$7*12,M270,IF(L270&gt;O$7*12,0,M270+P270*(1+O$6)))</f>
        <v>0</v>
      </c>
      <c r="S270" s="88">
        <f t="shared" ref="S270:S333" si="43">R270/(1+M$7/12)^L270</f>
        <v>0</v>
      </c>
      <c r="T270" s="87">
        <f t="shared" ref="T270:T333" si="44">-S270/R$12</f>
        <v>0</v>
      </c>
      <c r="U270" s="87">
        <f t="shared" ref="U270:U333" si="45">T270*L270</f>
        <v>0</v>
      </c>
    </row>
    <row r="271" spans="1:21" ht="11.1" customHeight="1">
      <c r="A271" s="84"/>
      <c r="L271" s="85">
        <f t="shared" si="41"/>
        <v>259</v>
      </c>
      <c r="M271" s="76">
        <f t="shared" si="37"/>
        <v>7337.6457387937762</v>
      </c>
      <c r="N271" s="76">
        <f t="shared" si="38"/>
        <v>3611.871461755351</v>
      </c>
      <c r="O271" s="76">
        <f t="shared" si="39"/>
        <v>3725.7742770384252</v>
      </c>
      <c r="P271" s="84">
        <f t="shared" si="40"/>
        <v>538054.94498626422</v>
      </c>
      <c r="Q271" s="86">
        <v>43009</v>
      </c>
      <c r="R271" s="88">
        <f t="shared" si="42"/>
        <v>0</v>
      </c>
      <c r="S271" s="88">
        <f t="shared" si="43"/>
        <v>0</v>
      </c>
      <c r="T271" s="87">
        <f t="shared" si="44"/>
        <v>0</v>
      </c>
      <c r="U271" s="87">
        <f t="shared" si="45"/>
        <v>0</v>
      </c>
    </row>
    <row r="272" spans="1:21" ht="11.1" customHeight="1">
      <c r="A272" s="84"/>
      <c r="L272" s="85">
        <f t="shared" si="41"/>
        <v>260</v>
      </c>
      <c r="M272" s="76">
        <f t="shared" si="37"/>
        <v>7337.6457387937762</v>
      </c>
      <c r="N272" s="76">
        <f t="shared" si="38"/>
        <v>3587.0329665750946</v>
      </c>
      <c r="O272" s="76">
        <f t="shared" si="39"/>
        <v>3750.6127722186816</v>
      </c>
      <c r="P272" s="84">
        <f t="shared" si="40"/>
        <v>534304.33221404557</v>
      </c>
      <c r="Q272" s="86">
        <v>43040</v>
      </c>
      <c r="R272" s="88">
        <f t="shared" si="42"/>
        <v>0</v>
      </c>
      <c r="S272" s="88">
        <f t="shared" si="43"/>
        <v>0</v>
      </c>
      <c r="T272" s="87">
        <f t="shared" si="44"/>
        <v>0</v>
      </c>
      <c r="U272" s="87">
        <f t="shared" si="45"/>
        <v>0</v>
      </c>
    </row>
    <row r="273" spans="1:21" ht="11.1" customHeight="1">
      <c r="A273" s="84"/>
      <c r="L273" s="85">
        <f t="shared" si="41"/>
        <v>261</v>
      </c>
      <c r="M273" s="76">
        <f t="shared" si="37"/>
        <v>7337.6457387937762</v>
      </c>
      <c r="N273" s="76">
        <f t="shared" si="38"/>
        <v>3562.0288814269702</v>
      </c>
      <c r="O273" s="76">
        <f t="shared" si="39"/>
        <v>3775.616857366806</v>
      </c>
      <c r="P273" s="84">
        <f t="shared" si="40"/>
        <v>530528.71535667882</v>
      </c>
      <c r="Q273" s="86">
        <v>43070</v>
      </c>
      <c r="R273" s="88">
        <f t="shared" si="42"/>
        <v>0</v>
      </c>
      <c r="S273" s="88">
        <f t="shared" si="43"/>
        <v>0</v>
      </c>
      <c r="T273" s="87">
        <f t="shared" si="44"/>
        <v>0</v>
      </c>
      <c r="U273" s="87">
        <f t="shared" si="45"/>
        <v>0</v>
      </c>
    </row>
    <row r="274" spans="1:21" ht="11.1" customHeight="1">
      <c r="A274" s="84"/>
      <c r="L274" s="85">
        <f t="shared" si="41"/>
        <v>262</v>
      </c>
      <c r="M274" s="76">
        <f t="shared" si="37"/>
        <v>7337.6457387937762</v>
      </c>
      <c r="N274" s="76">
        <f t="shared" si="38"/>
        <v>3536.8581023778588</v>
      </c>
      <c r="O274" s="76">
        <f t="shared" si="39"/>
        <v>3800.7876364159174</v>
      </c>
      <c r="P274" s="84">
        <f t="shared" si="40"/>
        <v>526727.9277202629</v>
      </c>
      <c r="Q274" s="86">
        <v>43101</v>
      </c>
      <c r="R274" s="88">
        <f t="shared" si="42"/>
        <v>0</v>
      </c>
      <c r="S274" s="88">
        <f t="shared" si="43"/>
        <v>0</v>
      </c>
      <c r="T274" s="87">
        <f t="shared" si="44"/>
        <v>0</v>
      </c>
      <c r="U274" s="87">
        <f t="shared" si="45"/>
        <v>0</v>
      </c>
    </row>
    <row r="275" spans="1:21" ht="11.1" customHeight="1">
      <c r="A275" s="84"/>
      <c r="L275" s="85">
        <f t="shared" si="41"/>
        <v>263</v>
      </c>
      <c r="M275" s="76">
        <f t="shared" si="37"/>
        <v>7337.6457387937762</v>
      </c>
      <c r="N275" s="76">
        <f t="shared" si="38"/>
        <v>3511.5195181350859</v>
      </c>
      <c r="O275" s="76">
        <f t="shared" si="39"/>
        <v>3826.1262206586903</v>
      </c>
      <c r="P275" s="84">
        <f t="shared" si="40"/>
        <v>522901.80149960419</v>
      </c>
      <c r="Q275" s="86">
        <v>43132</v>
      </c>
      <c r="R275" s="88">
        <f t="shared" si="42"/>
        <v>0</v>
      </c>
      <c r="S275" s="88">
        <f t="shared" si="43"/>
        <v>0</v>
      </c>
      <c r="T275" s="87">
        <f t="shared" si="44"/>
        <v>0</v>
      </c>
      <c r="U275" s="87">
        <f t="shared" si="45"/>
        <v>0</v>
      </c>
    </row>
    <row r="276" spans="1:21" ht="11.1" customHeight="1">
      <c r="A276" s="84"/>
      <c r="L276" s="85">
        <f t="shared" si="41"/>
        <v>264</v>
      </c>
      <c r="M276" s="76">
        <f t="shared" si="37"/>
        <v>7337.6457387937762</v>
      </c>
      <c r="N276" s="76">
        <f t="shared" si="38"/>
        <v>3486.0120099973615</v>
      </c>
      <c r="O276" s="76">
        <f t="shared" si="39"/>
        <v>3851.6337287964147</v>
      </c>
      <c r="P276" s="84">
        <f t="shared" si="40"/>
        <v>519050.16777080775</v>
      </c>
      <c r="Q276" s="86">
        <v>43160</v>
      </c>
      <c r="R276" s="88">
        <f t="shared" si="42"/>
        <v>0</v>
      </c>
      <c r="S276" s="88">
        <f t="shared" si="43"/>
        <v>0</v>
      </c>
      <c r="T276" s="87">
        <f t="shared" si="44"/>
        <v>0</v>
      </c>
      <c r="U276" s="87">
        <f t="shared" si="45"/>
        <v>0</v>
      </c>
    </row>
    <row r="277" spans="1:21" ht="11.1" customHeight="1">
      <c r="A277" s="84"/>
      <c r="L277" s="85">
        <f t="shared" si="41"/>
        <v>265</v>
      </c>
      <c r="M277" s="76">
        <f t="shared" si="37"/>
        <v>7337.6457387937762</v>
      </c>
      <c r="N277" s="76">
        <f t="shared" si="38"/>
        <v>3460.334451805385</v>
      </c>
      <c r="O277" s="76">
        <f t="shared" si="39"/>
        <v>3877.3112869883912</v>
      </c>
      <c r="P277" s="84">
        <f t="shared" si="40"/>
        <v>515172.85648381937</v>
      </c>
      <c r="Q277" s="86">
        <v>43191</v>
      </c>
      <c r="R277" s="88">
        <f t="shared" si="42"/>
        <v>0</v>
      </c>
      <c r="S277" s="88">
        <f t="shared" si="43"/>
        <v>0</v>
      </c>
      <c r="T277" s="87">
        <f t="shared" si="44"/>
        <v>0</v>
      </c>
      <c r="U277" s="87">
        <f t="shared" si="45"/>
        <v>0</v>
      </c>
    </row>
    <row r="278" spans="1:21" ht="11.1" customHeight="1">
      <c r="A278" s="84"/>
      <c r="L278" s="85">
        <f t="shared" si="41"/>
        <v>266</v>
      </c>
      <c r="M278" s="76">
        <f t="shared" si="37"/>
        <v>7337.6457387937762</v>
      </c>
      <c r="N278" s="76">
        <f t="shared" si="38"/>
        <v>3434.4857098921293</v>
      </c>
      <c r="O278" s="76">
        <f t="shared" si="39"/>
        <v>3903.1600289016469</v>
      </c>
      <c r="P278" s="84">
        <f t="shared" si="40"/>
        <v>511269.69645491772</v>
      </c>
      <c r="Q278" s="86">
        <v>43221</v>
      </c>
      <c r="R278" s="88">
        <f t="shared" si="42"/>
        <v>0</v>
      </c>
      <c r="S278" s="88">
        <f t="shared" si="43"/>
        <v>0</v>
      </c>
      <c r="T278" s="87">
        <f t="shared" si="44"/>
        <v>0</v>
      </c>
      <c r="U278" s="87">
        <f t="shared" si="45"/>
        <v>0</v>
      </c>
    </row>
    <row r="279" spans="1:21" ht="11.1" customHeight="1">
      <c r="A279" s="84"/>
      <c r="L279" s="85">
        <f t="shared" si="41"/>
        <v>267</v>
      </c>
      <c r="M279" s="76">
        <f t="shared" si="37"/>
        <v>7337.6457387937762</v>
      </c>
      <c r="N279" s="76">
        <f t="shared" si="38"/>
        <v>3408.4646430327848</v>
      </c>
      <c r="O279" s="76">
        <f t="shared" si="39"/>
        <v>3929.1810957609914</v>
      </c>
      <c r="P279" s="84">
        <f t="shared" si="40"/>
        <v>507340.51535915671</v>
      </c>
      <c r="Q279" s="86">
        <v>43252</v>
      </c>
      <c r="R279" s="88">
        <f t="shared" si="42"/>
        <v>0</v>
      </c>
      <c r="S279" s="88">
        <f t="shared" si="43"/>
        <v>0</v>
      </c>
      <c r="T279" s="87">
        <f t="shared" si="44"/>
        <v>0</v>
      </c>
      <c r="U279" s="87">
        <f t="shared" si="45"/>
        <v>0</v>
      </c>
    </row>
    <row r="280" spans="1:21" ht="11.1" customHeight="1">
      <c r="A280" s="84"/>
      <c r="L280" s="85">
        <f t="shared" si="41"/>
        <v>268</v>
      </c>
      <c r="M280" s="76">
        <f t="shared" si="37"/>
        <v>7337.6457387937762</v>
      </c>
      <c r="N280" s="76">
        <f t="shared" si="38"/>
        <v>3382.2701023943778</v>
      </c>
      <c r="O280" s="76">
        <f t="shared" si="39"/>
        <v>3955.3756363993984</v>
      </c>
      <c r="P280" s="84">
        <f t="shared" si="40"/>
        <v>503385.13972275733</v>
      </c>
      <c r="Q280" s="86">
        <v>43282</v>
      </c>
      <c r="R280" s="88">
        <f t="shared" si="42"/>
        <v>0</v>
      </c>
      <c r="S280" s="88">
        <f t="shared" si="43"/>
        <v>0</v>
      </c>
      <c r="T280" s="87">
        <f t="shared" si="44"/>
        <v>0</v>
      </c>
      <c r="U280" s="87">
        <f t="shared" si="45"/>
        <v>0</v>
      </c>
    </row>
    <row r="281" spans="1:21" ht="11.1" customHeight="1">
      <c r="A281" s="84"/>
      <c r="L281" s="85">
        <f t="shared" si="41"/>
        <v>269</v>
      </c>
      <c r="M281" s="76">
        <f t="shared" si="37"/>
        <v>7337.6457387937762</v>
      </c>
      <c r="N281" s="76">
        <f t="shared" si="38"/>
        <v>3355.9009314850487</v>
      </c>
      <c r="O281" s="76">
        <f t="shared" si="39"/>
        <v>3981.7448073087276</v>
      </c>
      <c r="P281" s="84">
        <f t="shared" si="40"/>
        <v>499403.39491544862</v>
      </c>
      <c r="Q281" s="86">
        <v>43313</v>
      </c>
      <c r="R281" s="88">
        <f t="shared" si="42"/>
        <v>0</v>
      </c>
      <c r="S281" s="88">
        <f t="shared" si="43"/>
        <v>0</v>
      </c>
      <c r="T281" s="87">
        <f t="shared" si="44"/>
        <v>0</v>
      </c>
      <c r="U281" s="87">
        <f t="shared" si="45"/>
        <v>0</v>
      </c>
    </row>
    <row r="282" spans="1:21" ht="11.1" customHeight="1">
      <c r="A282" s="84"/>
      <c r="L282" s="85">
        <f t="shared" si="41"/>
        <v>270</v>
      </c>
      <c r="M282" s="76">
        <f t="shared" si="37"/>
        <v>7337.6457387937762</v>
      </c>
      <c r="N282" s="76">
        <f t="shared" si="38"/>
        <v>3329.3559661029908</v>
      </c>
      <c r="O282" s="76">
        <f t="shared" si="39"/>
        <v>4008.2897726907854</v>
      </c>
      <c r="P282" s="84">
        <f t="shared" si="40"/>
        <v>495395.10514275782</v>
      </c>
      <c r="Q282" s="86">
        <v>43344</v>
      </c>
      <c r="R282" s="88">
        <f t="shared" si="42"/>
        <v>0</v>
      </c>
      <c r="S282" s="88">
        <f t="shared" si="43"/>
        <v>0</v>
      </c>
      <c r="T282" s="87">
        <f t="shared" si="44"/>
        <v>0</v>
      </c>
      <c r="U282" s="87">
        <f t="shared" si="45"/>
        <v>0</v>
      </c>
    </row>
    <row r="283" spans="1:21" ht="11.1" customHeight="1">
      <c r="A283" s="84"/>
      <c r="L283" s="85">
        <f t="shared" si="41"/>
        <v>271</v>
      </c>
      <c r="M283" s="76">
        <f t="shared" si="37"/>
        <v>7337.6457387937762</v>
      </c>
      <c r="N283" s="76">
        <f t="shared" si="38"/>
        <v>3302.6340342850522</v>
      </c>
      <c r="O283" s="76">
        <f t="shared" si="39"/>
        <v>4035.0117045087241</v>
      </c>
      <c r="P283" s="84">
        <f t="shared" si="40"/>
        <v>491360.09343824908</v>
      </c>
      <c r="Q283" s="86">
        <v>43374</v>
      </c>
      <c r="R283" s="88">
        <f t="shared" si="42"/>
        <v>0</v>
      </c>
      <c r="S283" s="88">
        <f t="shared" si="43"/>
        <v>0</v>
      </c>
      <c r="T283" s="87">
        <f t="shared" si="44"/>
        <v>0</v>
      </c>
      <c r="U283" s="87">
        <f t="shared" si="45"/>
        <v>0</v>
      </c>
    </row>
    <row r="284" spans="1:21" ht="11.1" customHeight="1">
      <c r="A284" s="84"/>
      <c r="L284" s="85">
        <f t="shared" si="41"/>
        <v>272</v>
      </c>
      <c r="M284" s="76">
        <f t="shared" si="37"/>
        <v>7337.6457387937762</v>
      </c>
      <c r="N284" s="76">
        <f t="shared" si="38"/>
        <v>3275.7339562549937</v>
      </c>
      <c r="O284" s="76">
        <f t="shared" si="39"/>
        <v>4061.9117825387825</v>
      </c>
      <c r="P284" s="84">
        <f t="shared" si="40"/>
        <v>487298.18165571027</v>
      </c>
      <c r="Q284" s="86">
        <v>43405</v>
      </c>
      <c r="R284" s="88">
        <f t="shared" si="42"/>
        <v>0</v>
      </c>
      <c r="S284" s="88">
        <f t="shared" si="43"/>
        <v>0</v>
      </c>
      <c r="T284" s="87">
        <f t="shared" si="44"/>
        <v>0</v>
      </c>
      <c r="U284" s="87">
        <f t="shared" si="45"/>
        <v>0</v>
      </c>
    </row>
    <row r="285" spans="1:21" ht="11.1" customHeight="1">
      <c r="A285" s="84"/>
      <c r="L285" s="85">
        <f t="shared" si="41"/>
        <v>273</v>
      </c>
      <c r="M285" s="76">
        <f t="shared" si="37"/>
        <v>7337.6457387937762</v>
      </c>
      <c r="N285" s="76">
        <f t="shared" si="38"/>
        <v>3248.6545443714022</v>
      </c>
      <c r="O285" s="76">
        <f t="shared" si="39"/>
        <v>4088.9911944223741</v>
      </c>
      <c r="P285" s="84">
        <f t="shared" si="40"/>
        <v>483209.19046128792</v>
      </c>
      <c r="Q285" s="86">
        <v>43435</v>
      </c>
      <c r="R285" s="88">
        <f t="shared" si="42"/>
        <v>0</v>
      </c>
      <c r="S285" s="88">
        <f t="shared" si="43"/>
        <v>0</v>
      </c>
      <c r="T285" s="87">
        <f t="shared" si="44"/>
        <v>0</v>
      </c>
      <c r="U285" s="87">
        <f t="shared" si="45"/>
        <v>0</v>
      </c>
    </row>
    <row r="286" spans="1:21" ht="11.1" customHeight="1">
      <c r="A286" s="84"/>
      <c r="L286" s="85">
        <f t="shared" si="41"/>
        <v>274</v>
      </c>
      <c r="M286" s="76">
        <f t="shared" si="37"/>
        <v>7337.6457387937762</v>
      </c>
      <c r="N286" s="76">
        <f t="shared" si="38"/>
        <v>3221.3946030752527</v>
      </c>
      <c r="O286" s="76">
        <f t="shared" si="39"/>
        <v>4116.2511357185231</v>
      </c>
      <c r="P286" s="84">
        <f t="shared" si="40"/>
        <v>479092.93932556937</v>
      </c>
      <c r="Q286" s="86">
        <v>43466</v>
      </c>
      <c r="R286" s="88">
        <f t="shared" si="42"/>
        <v>0</v>
      </c>
      <c r="S286" s="88">
        <f t="shared" si="43"/>
        <v>0</v>
      </c>
      <c r="T286" s="87">
        <f t="shared" si="44"/>
        <v>0</v>
      </c>
      <c r="U286" s="87">
        <f t="shared" si="45"/>
        <v>0</v>
      </c>
    </row>
    <row r="287" spans="1:21" ht="11.1" customHeight="1">
      <c r="A287" s="84"/>
      <c r="L287" s="85">
        <f t="shared" si="41"/>
        <v>275</v>
      </c>
      <c r="M287" s="76">
        <f t="shared" si="37"/>
        <v>7337.6457387937762</v>
      </c>
      <c r="N287" s="76">
        <f t="shared" si="38"/>
        <v>3193.9529288371291</v>
      </c>
      <c r="O287" s="76">
        <f t="shared" si="39"/>
        <v>4143.6928099566467</v>
      </c>
      <c r="P287" s="84">
        <f t="shared" si="40"/>
        <v>474949.2465156127</v>
      </c>
      <c r="Q287" s="86">
        <v>43497</v>
      </c>
      <c r="R287" s="88">
        <f t="shared" si="42"/>
        <v>0</v>
      </c>
      <c r="S287" s="88">
        <f t="shared" si="43"/>
        <v>0</v>
      </c>
      <c r="T287" s="87">
        <f t="shared" si="44"/>
        <v>0</v>
      </c>
      <c r="U287" s="87">
        <f t="shared" si="45"/>
        <v>0</v>
      </c>
    </row>
    <row r="288" spans="1:21" ht="11.1" customHeight="1">
      <c r="A288" s="84"/>
      <c r="L288" s="85">
        <f t="shared" si="41"/>
        <v>276</v>
      </c>
      <c r="M288" s="76">
        <f t="shared" si="37"/>
        <v>7337.6457387937762</v>
      </c>
      <c r="N288" s="76">
        <f t="shared" si="38"/>
        <v>3166.3283101040847</v>
      </c>
      <c r="O288" s="76">
        <f t="shared" si="39"/>
        <v>4171.317428689692</v>
      </c>
      <c r="P288" s="84">
        <f t="shared" si="40"/>
        <v>470777.92908692302</v>
      </c>
      <c r="Q288" s="86">
        <v>43525</v>
      </c>
      <c r="R288" s="88">
        <f t="shared" si="42"/>
        <v>0</v>
      </c>
      <c r="S288" s="88">
        <f t="shared" si="43"/>
        <v>0</v>
      </c>
      <c r="T288" s="87">
        <f t="shared" si="44"/>
        <v>0</v>
      </c>
      <c r="U288" s="87">
        <f t="shared" si="45"/>
        <v>0</v>
      </c>
    </row>
    <row r="289" spans="1:21" ht="11.1" customHeight="1">
      <c r="A289" s="84"/>
      <c r="L289" s="85">
        <f t="shared" si="41"/>
        <v>277</v>
      </c>
      <c r="M289" s="76">
        <f t="shared" si="37"/>
        <v>7337.6457387937762</v>
      </c>
      <c r="N289" s="76">
        <f t="shared" si="38"/>
        <v>3138.5195272461533</v>
      </c>
      <c r="O289" s="76">
        <f t="shared" si="39"/>
        <v>4199.1262115476229</v>
      </c>
      <c r="P289" s="84">
        <f t="shared" si="40"/>
        <v>466578.80287537538</v>
      </c>
      <c r="Q289" s="86">
        <v>43556</v>
      </c>
      <c r="R289" s="88">
        <f t="shared" si="42"/>
        <v>0</v>
      </c>
      <c r="S289" s="88">
        <f t="shared" si="43"/>
        <v>0</v>
      </c>
      <c r="T289" s="87">
        <f t="shared" si="44"/>
        <v>0</v>
      </c>
      <c r="U289" s="87">
        <f t="shared" si="45"/>
        <v>0</v>
      </c>
    </row>
    <row r="290" spans="1:21" ht="11.1" customHeight="1">
      <c r="A290" s="84"/>
      <c r="L290" s="85">
        <f t="shared" si="41"/>
        <v>278</v>
      </c>
      <c r="M290" s="76">
        <f t="shared" si="37"/>
        <v>7337.6457387937762</v>
      </c>
      <c r="N290" s="76">
        <f t="shared" si="38"/>
        <v>3110.5253525025023</v>
      </c>
      <c r="O290" s="76">
        <f t="shared" si="39"/>
        <v>4227.1203862912735</v>
      </c>
      <c r="P290" s="84">
        <f t="shared" si="40"/>
        <v>462351.68248908408</v>
      </c>
      <c r="Q290" s="86">
        <v>43586</v>
      </c>
      <c r="R290" s="88">
        <f t="shared" si="42"/>
        <v>0</v>
      </c>
      <c r="S290" s="88">
        <f t="shared" si="43"/>
        <v>0</v>
      </c>
      <c r="T290" s="87">
        <f t="shared" si="44"/>
        <v>0</v>
      </c>
      <c r="U290" s="87">
        <f t="shared" si="45"/>
        <v>0</v>
      </c>
    </row>
    <row r="291" spans="1:21" ht="11.1" customHeight="1">
      <c r="A291" s="84"/>
      <c r="L291" s="85">
        <f t="shared" si="41"/>
        <v>279</v>
      </c>
      <c r="M291" s="76">
        <f t="shared" si="37"/>
        <v>7337.6457387937762</v>
      </c>
      <c r="N291" s="76">
        <f t="shared" si="38"/>
        <v>3082.3445499272275</v>
      </c>
      <c r="O291" s="76">
        <f t="shared" si="39"/>
        <v>4255.3011888665487</v>
      </c>
      <c r="P291" s="84">
        <f t="shared" si="40"/>
        <v>458096.38130021753</v>
      </c>
      <c r="Q291" s="86">
        <v>43617</v>
      </c>
      <c r="R291" s="88">
        <f t="shared" si="42"/>
        <v>0</v>
      </c>
      <c r="S291" s="88">
        <f t="shared" si="43"/>
        <v>0</v>
      </c>
      <c r="T291" s="87">
        <f t="shared" si="44"/>
        <v>0</v>
      </c>
      <c r="U291" s="87">
        <f t="shared" si="45"/>
        <v>0</v>
      </c>
    </row>
    <row r="292" spans="1:21" ht="11.1" customHeight="1">
      <c r="A292" s="84"/>
      <c r="L292" s="85">
        <f t="shared" si="41"/>
        <v>280</v>
      </c>
      <c r="M292" s="76">
        <f t="shared" si="37"/>
        <v>7337.6457387937762</v>
      </c>
      <c r="N292" s="76">
        <f t="shared" si="38"/>
        <v>3053.9758753347837</v>
      </c>
      <c r="O292" s="76">
        <f t="shared" si="39"/>
        <v>4283.669863458992</v>
      </c>
      <c r="P292" s="84">
        <f t="shared" si="40"/>
        <v>453812.71143675852</v>
      </c>
      <c r="Q292" s="86">
        <v>43647</v>
      </c>
      <c r="R292" s="88">
        <f t="shared" si="42"/>
        <v>0</v>
      </c>
      <c r="S292" s="88">
        <f t="shared" si="43"/>
        <v>0</v>
      </c>
      <c r="T292" s="87">
        <f t="shared" si="44"/>
        <v>0</v>
      </c>
      <c r="U292" s="87">
        <f t="shared" si="45"/>
        <v>0</v>
      </c>
    </row>
    <row r="293" spans="1:21" ht="11.1" customHeight="1">
      <c r="A293" s="84"/>
      <c r="L293" s="85">
        <f t="shared" si="41"/>
        <v>281</v>
      </c>
      <c r="M293" s="76">
        <f t="shared" si="37"/>
        <v>7337.6457387937762</v>
      </c>
      <c r="N293" s="76">
        <f t="shared" si="38"/>
        <v>3025.4180762450565</v>
      </c>
      <c r="O293" s="76">
        <f t="shared" si="39"/>
        <v>4312.2276625487193</v>
      </c>
      <c r="P293" s="84">
        <f t="shared" si="40"/>
        <v>449500.4837742098</v>
      </c>
      <c r="Q293" s="86">
        <v>43678</v>
      </c>
      <c r="R293" s="88">
        <f t="shared" si="42"/>
        <v>0</v>
      </c>
      <c r="S293" s="88">
        <f t="shared" si="43"/>
        <v>0</v>
      </c>
      <c r="T293" s="87">
        <f t="shared" si="44"/>
        <v>0</v>
      </c>
      <c r="U293" s="87">
        <f t="shared" si="45"/>
        <v>0</v>
      </c>
    </row>
    <row r="294" spans="1:21" ht="11.1" customHeight="1">
      <c r="A294" s="84"/>
      <c r="L294" s="85">
        <f t="shared" si="41"/>
        <v>282</v>
      </c>
      <c r="M294" s="76">
        <f t="shared" si="37"/>
        <v>7337.6457387937762</v>
      </c>
      <c r="N294" s="76">
        <f t="shared" si="38"/>
        <v>2996.6698918280654</v>
      </c>
      <c r="O294" s="76">
        <f t="shared" si="39"/>
        <v>4340.9758469657108</v>
      </c>
      <c r="P294" s="84">
        <f t="shared" si="40"/>
        <v>445159.50792724406</v>
      </c>
      <c r="Q294" s="86">
        <v>43709</v>
      </c>
      <c r="R294" s="88">
        <f t="shared" si="42"/>
        <v>0</v>
      </c>
      <c r="S294" s="88">
        <f t="shared" si="43"/>
        <v>0</v>
      </c>
      <c r="T294" s="87">
        <f t="shared" si="44"/>
        <v>0</v>
      </c>
      <c r="U294" s="87">
        <f t="shared" si="45"/>
        <v>0</v>
      </c>
    </row>
    <row r="295" spans="1:21" ht="11.1" customHeight="1">
      <c r="A295" s="84"/>
      <c r="L295" s="85">
        <f t="shared" si="41"/>
        <v>283</v>
      </c>
      <c r="M295" s="76">
        <f t="shared" si="37"/>
        <v>7337.6457387937762</v>
      </c>
      <c r="N295" s="76">
        <f t="shared" si="38"/>
        <v>2967.7300528482938</v>
      </c>
      <c r="O295" s="76">
        <f t="shared" si="39"/>
        <v>4369.9156859454824</v>
      </c>
      <c r="P295" s="84">
        <f t="shared" si="40"/>
        <v>440789.59224129858</v>
      </c>
      <c r="Q295" s="86">
        <v>43739</v>
      </c>
      <c r="R295" s="88">
        <f t="shared" si="42"/>
        <v>0</v>
      </c>
      <c r="S295" s="88">
        <f t="shared" si="43"/>
        <v>0</v>
      </c>
      <c r="T295" s="87">
        <f t="shared" si="44"/>
        <v>0</v>
      </c>
      <c r="U295" s="87">
        <f t="shared" si="45"/>
        <v>0</v>
      </c>
    </row>
    <row r="296" spans="1:21" ht="11.1" customHeight="1">
      <c r="A296" s="84"/>
      <c r="L296" s="85">
        <f t="shared" si="41"/>
        <v>284</v>
      </c>
      <c r="M296" s="76">
        <f t="shared" si="37"/>
        <v>7337.6457387937762</v>
      </c>
      <c r="N296" s="76">
        <f t="shared" si="38"/>
        <v>2938.5972816086573</v>
      </c>
      <c r="O296" s="76">
        <f t="shared" si="39"/>
        <v>4399.0484571851193</v>
      </c>
      <c r="P296" s="84">
        <f t="shared" si="40"/>
        <v>436390.54378411348</v>
      </c>
      <c r="Q296" s="86">
        <v>43770</v>
      </c>
      <c r="R296" s="88">
        <f t="shared" si="42"/>
        <v>0</v>
      </c>
      <c r="S296" s="88">
        <f t="shared" si="43"/>
        <v>0</v>
      </c>
      <c r="T296" s="87">
        <f t="shared" si="44"/>
        <v>0</v>
      </c>
      <c r="U296" s="87">
        <f t="shared" si="45"/>
        <v>0</v>
      </c>
    </row>
    <row r="297" spans="1:21" ht="11.1" customHeight="1">
      <c r="A297" s="84"/>
      <c r="L297" s="85">
        <f t="shared" si="41"/>
        <v>285</v>
      </c>
      <c r="M297" s="76">
        <f t="shared" si="37"/>
        <v>7337.6457387937762</v>
      </c>
      <c r="N297" s="76">
        <f t="shared" si="38"/>
        <v>2909.27029189409</v>
      </c>
      <c r="O297" s="76">
        <f t="shared" si="39"/>
        <v>4428.3754468996867</v>
      </c>
      <c r="P297" s="84">
        <f t="shared" si="40"/>
        <v>431962.16833721381</v>
      </c>
      <c r="Q297" s="86">
        <v>43800</v>
      </c>
      <c r="R297" s="88">
        <f t="shared" si="42"/>
        <v>0</v>
      </c>
      <c r="S297" s="88">
        <f t="shared" si="43"/>
        <v>0</v>
      </c>
      <c r="T297" s="87">
        <f t="shared" si="44"/>
        <v>0</v>
      </c>
      <c r="U297" s="87">
        <f t="shared" si="45"/>
        <v>0</v>
      </c>
    </row>
    <row r="298" spans="1:21" ht="11.1" customHeight="1">
      <c r="A298" s="84"/>
      <c r="L298" s="85">
        <f t="shared" si="41"/>
        <v>286</v>
      </c>
      <c r="M298" s="76">
        <f t="shared" si="37"/>
        <v>7337.6457387937762</v>
      </c>
      <c r="N298" s="76">
        <f t="shared" si="38"/>
        <v>2879.747788914759</v>
      </c>
      <c r="O298" s="76">
        <f t="shared" si="39"/>
        <v>4457.8979498790177</v>
      </c>
      <c r="P298" s="84">
        <f t="shared" si="40"/>
        <v>427504.27038733481</v>
      </c>
      <c r="Q298" s="86">
        <v>43831</v>
      </c>
      <c r="R298" s="88">
        <f t="shared" si="42"/>
        <v>0</v>
      </c>
      <c r="S298" s="88">
        <f t="shared" si="43"/>
        <v>0</v>
      </c>
      <c r="T298" s="87">
        <f t="shared" si="44"/>
        <v>0</v>
      </c>
      <c r="U298" s="87">
        <f t="shared" si="45"/>
        <v>0</v>
      </c>
    </row>
    <row r="299" spans="1:21" ht="11.1" customHeight="1">
      <c r="A299" s="84"/>
      <c r="L299" s="85">
        <f t="shared" si="41"/>
        <v>287</v>
      </c>
      <c r="M299" s="76">
        <f t="shared" si="37"/>
        <v>7337.6457387937762</v>
      </c>
      <c r="N299" s="76">
        <f t="shared" si="38"/>
        <v>2850.0284692488985</v>
      </c>
      <c r="O299" s="76">
        <f t="shared" si="39"/>
        <v>4487.6172695448777</v>
      </c>
      <c r="P299" s="84">
        <f t="shared" si="40"/>
        <v>423016.65311778995</v>
      </c>
      <c r="Q299" s="86">
        <v>43862</v>
      </c>
      <c r="R299" s="88">
        <f t="shared" si="42"/>
        <v>0</v>
      </c>
      <c r="S299" s="88">
        <f t="shared" si="43"/>
        <v>0</v>
      </c>
      <c r="T299" s="87">
        <f t="shared" si="44"/>
        <v>0</v>
      </c>
      <c r="U299" s="87">
        <f t="shared" si="45"/>
        <v>0</v>
      </c>
    </row>
    <row r="300" spans="1:21" ht="11.1" customHeight="1">
      <c r="A300" s="84"/>
      <c r="L300" s="85">
        <f t="shared" si="41"/>
        <v>288</v>
      </c>
      <c r="M300" s="76">
        <f t="shared" si="37"/>
        <v>7337.6457387937762</v>
      </c>
      <c r="N300" s="76">
        <f t="shared" si="38"/>
        <v>2820.1110207852666</v>
      </c>
      <c r="O300" s="76">
        <f t="shared" si="39"/>
        <v>4517.53471800851</v>
      </c>
      <c r="P300" s="84">
        <f t="shared" si="40"/>
        <v>418499.11839978141</v>
      </c>
      <c r="Q300" s="86">
        <v>43891</v>
      </c>
      <c r="R300" s="88">
        <f t="shared" si="42"/>
        <v>0</v>
      </c>
      <c r="S300" s="88">
        <f t="shared" si="43"/>
        <v>0</v>
      </c>
      <c r="T300" s="87">
        <f t="shared" si="44"/>
        <v>0</v>
      </c>
      <c r="U300" s="87">
        <f t="shared" si="45"/>
        <v>0</v>
      </c>
    </row>
    <row r="301" spans="1:21" ht="11.1" customHeight="1">
      <c r="A301" s="84"/>
      <c r="L301" s="85">
        <f t="shared" si="41"/>
        <v>289</v>
      </c>
      <c r="M301" s="76">
        <f t="shared" si="37"/>
        <v>7337.6457387937762</v>
      </c>
      <c r="N301" s="76">
        <f t="shared" si="38"/>
        <v>2789.9941226652095</v>
      </c>
      <c r="O301" s="76">
        <f t="shared" si="39"/>
        <v>4547.6516161285672</v>
      </c>
      <c r="P301" s="84">
        <f t="shared" si="40"/>
        <v>413951.46678365284</v>
      </c>
      <c r="Q301" s="86">
        <v>43922</v>
      </c>
      <c r="R301" s="88">
        <f t="shared" si="42"/>
        <v>0</v>
      </c>
      <c r="S301" s="88">
        <f t="shared" si="43"/>
        <v>0</v>
      </c>
      <c r="T301" s="87">
        <f t="shared" si="44"/>
        <v>0</v>
      </c>
      <c r="U301" s="87">
        <f t="shared" si="45"/>
        <v>0</v>
      </c>
    </row>
    <row r="302" spans="1:21" ht="11.1" customHeight="1">
      <c r="A302" s="84"/>
      <c r="L302" s="85">
        <f t="shared" si="41"/>
        <v>290</v>
      </c>
      <c r="M302" s="76">
        <f t="shared" si="37"/>
        <v>7337.6457387937762</v>
      </c>
      <c r="N302" s="76">
        <f t="shared" si="38"/>
        <v>2759.6764452243519</v>
      </c>
      <c r="O302" s="76">
        <f t="shared" si="39"/>
        <v>4577.9692935694238</v>
      </c>
      <c r="P302" s="84">
        <f t="shared" si="40"/>
        <v>409373.49749008339</v>
      </c>
      <c r="Q302" s="86">
        <v>43952</v>
      </c>
      <c r="R302" s="88">
        <f t="shared" si="42"/>
        <v>0</v>
      </c>
      <c r="S302" s="88">
        <f t="shared" si="43"/>
        <v>0</v>
      </c>
      <c r="T302" s="87">
        <f t="shared" si="44"/>
        <v>0</v>
      </c>
      <c r="U302" s="87">
        <f t="shared" si="45"/>
        <v>0</v>
      </c>
    </row>
    <row r="303" spans="1:21" ht="11.1" customHeight="1">
      <c r="A303" s="84"/>
      <c r="L303" s="85">
        <f t="shared" si="41"/>
        <v>291</v>
      </c>
      <c r="M303" s="76">
        <f t="shared" si="37"/>
        <v>7337.6457387937762</v>
      </c>
      <c r="N303" s="76">
        <f t="shared" si="38"/>
        <v>2729.1566499338892</v>
      </c>
      <c r="O303" s="76">
        <f t="shared" si="39"/>
        <v>4608.4890888598875</v>
      </c>
      <c r="P303" s="84">
        <f t="shared" si="40"/>
        <v>404765.00840122352</v>
      </c>
      <c r="Q303" s="86">
        <v>43983</v>
      </c>
      <c r="R303" s="88">
        <f t="shared" si="42"/>
        <v>0</v>
      </c>
      <c r="S303" s="88">
        <f t="shared" si="43"/>
        <v>0</v>
      </c>
      <c r="T303" s="87">
        <f t="shared" si="44"/>
        <v>0</v>
      </c>
      <c r="U303" s="87">
        <f t="shared" si="45"/>
        <v>0</v>
      </c>
    </row>
    <row r="304" spans="1:21" ht="11.1" customHeight="1">
      <c r="A304" s="84"/>
      <c r="L304" s="85">
        <f t="shared" si="41"/>
        <v>292</v>
      </c>
      <c r="M304" s="76">
        <f t="shared" si="37"/>
        <v>7337.6457387937762</v>
      </c>
      <c r="N304" s="76">
        <f t="shared" si="38"/>
        <v>2698.4333893414901</v>
      </c>
      <c r="O304" s="76">
        <f t="shared" si="39"/>
        <v>4639.2123494522857</v>
      </c>
      <c r="P304" s="84">
        <f t="shared" si="40"/>
        <v>400125.79605177121</v>
      </c>
      <c r="Q304" s="86">
        <v>44013</v>
      </c>
      <c r="R304" s="88">
        <f t="shared" si="42"/>
        <v>0</v>
      </c>
      <c r="S304" s="88">
        <f t="shared" si="43"/>
        <v>0</v>
      </c>
      <c r="T304" s="87">
        <f t="shared" si="44"/>
        <v>0</v>
      </c>
      <c r="U304" s="87">
        <f t="shared" si="45"/>
        <v>0</v>
      </c>
    </row>
    <row r="305" spans="1:21" ht="11.1" customHeight="1">
      <c r="A305" s="84"/>
      <c r="L305" s="85">
        <f t="shared" si="41"/>
        <v>293</v>
      </c>
      <c r="M305" s="76">
        <f t="shared" si="37"/>
        <v>7337.6457387937762</v>
      </c>
      <c r="N305" s="76">
        <f t="shared" si="38"/>
        <v>2667.5053070118079</v>
      </c>
      <c r="O305" s="76">
        <f t="shared" si="39"/>
        <v>4670.1404317819688</v>
      </c>
      <c r="P305" s="84">
        <f t="shared" si="40"/>
        <v>395455.65561998927</v>
      </c>
      <c r="Q305" s="86">
        <v>44044</v>
      </c>
      <c r="R305" s="88">
        <f t="shared" si="42"/>
        <v>0</v>
      </c>
      <c r="S305" s="88">
        <f t="shared" si="43"/>
        <v>0</v>
      </c>
      <c r="T305" s="87">
        <f t="shared" si="44"/>
        <v>0</v>
      </c>
      <c r="U305" s="87">
        <f t="shared" si="45"/>
        <v>0</v>
      </c>
    </row>
    <row r="306" spans="1:21" ht="11.1" customHeight="1">
      <c r="A306" s="84"/>
      <c r="L306" s="85">
        <f t="shared" si="41"/>
        <v>294</v>
      </c>
      <c r="M306" s="76">
        <f t="shared" si="37"/>
        <v>7337.6457387937762</v>
      </c>
      <c r="N306" s="76">
        <f t="shared" si="38"/>
        <v>2636.3710374665952</v>
      </c>
      <c r="O306" s="76">
        <f t="shared" si="39"/>
        <v>4701.274701327181</v>
      </c>
      <c r="P306" s="84">
        <f t="shared" si="40"/>
        <v>390754.38091866206</v>
      </c>
      <c r="Q306" s="86">
        <v>44075</v>
      </c>
      <c r="R306" s="88">
        <f t="shared" si="42"/>
        <v>0</v>
      </c>
      <c r="S306" s="88">
        <f t="shared" si="43"/>
        <v>0</v>
      </c>
      <c r="T306" s="87">
        <f t="shared" si="44"/>
        <v>0</v>
      </c>
      <c r="U306" s="87">
        <f t="shared" si="45"/>
        <v>0</v>
      </c>
    </row>
    <row r="307" spans="1:21" ht="11.1" customHeight="1">
      <c r="A307" s="84"/>
      <c r="L307" s="85">
        <f t="shared" si="41"/>
        <v>295</v>
      </c>
      <c r="M307" s="76">
        <f t="shared" si="37"/>
        <v>7337.6457387937762</v>
      </c>
      <c r="N307" s="76">
        <f t="shared" si="38"/>
        <v>2605.029206124414</v>
      </c>
      <c r="O307" s="76">
        <f t="shared" si="39"/>
        <v>4732.6165326693626</v>
      </c>
      <c r="P307" s="84">
        <f t="shared" si="40"/>
        <v>386021.76438599272</v>
      </c>
      <c r="Q307" s="86">
        <v>44105</v>
      </c>
      <c r="R307" s="88">
        <f t="shared" si="42"/>
        <v>0</v>
      </c>
      <c r="S307" s="88">
        <f t="shared" si="43"/>
        <v>0</v>
      </c>
      <c r="T307" s="87">
        <f t="shared" si="44"/>
        <v>0</v>
      </c>
      <c r="U307" s="87">
        <f t="shared" si="45"/>
        <v>0</v>
      </c>
    </row>
    <row r="308" spans="1:21" ht="11.1" customHeight="1">
      <c r="A308" s="84"/>
      <c r="L308" s="85">
        <f t="shared" si="41"/>
        <v>296</v>
      </c>
      <c r="M308" s="76">
        <f t="shared" si="37"/>
        <v>7337.6457387937762</v>
      </c>
      <c r="N308" s="76">
        <f t="shared" si="38"/>
        <v>2573.4784292399513</v>
      </c>
      <c r="O308" s="76">
        <f t="shared" si="39"/>
        <v>4764.1673095538245</v>
      </c>
      <c r="P308" s="84">
        <f t="shared" si="40"/>
        <v>381257.59707643889</v>
      </c>
      <c r="Q308" s="86">
        <v>44136</v>
      </c>
      <c r="R308" s="88">
        <f t="shared" si="42"/>
        <v>0</v>
      </c>
      <c r="S308" s="88">
        <f t="shared" si="43"/>
        <v>0</v>
      </c>
      <c r="T308" s="87">
        <f t="shared" si="44"/>
        <v>0</v>
      </c>
      <c r="U308" s="87">
        <f t="shared" si="45"/>
        <v>0</v>
      </c>
    </row>
    <row r="309" spans="1:21" ht="11.1" customHeight="1">
      <c r="A309" s="84"/>
      <c r="L309" s="85">
        <f t="shared" si="41"/>
        <v>297</v>
      </c>
      <c r="M309" s="76">
        <f t="shared" si="37"/>
        <v>7337.6457387937762</v>
      </c>
      <c r="N309" s="76">
        <f t="shared" si="38"/>
        <v>2541.7173138429257</v>
      </c>
      <c r="O309" s="76">
        <f t="shared" si="39"/>
        <v>4795.928424950851</v>
      </c>
      <c r="P309" s="84">
        <f t="shared" si="40"/>
        <v>376461.66865148803</v>
      </c>
      <c r="Q309" s="86">
        <v>44166</v>
      </c>
      <c r="R309" s="88">
        <f t="shared" si="42"/>
        <v>0</v>
      </c>
      <c r="S309" s="88">
        <f t="shared" si="43"/>
        <v>0</v>
      </c>
      <c r="T309" s="87">
        <f t="shared" si="44"/>
        <v>0</v>
      </c>
      <c r="U309" s="87">
        <f t="shared" si="45"/>
        <v>0</v>
      </c>
    </row>
    <row r="310" spans="1:21" ht="11.1" customHeight="1">
      <c r="A310" s="84"/>
      <c r="L310" s="85">
        <f t="shared" si="41"/>
        <v>298</v>
      </c>
      <c r="M310" s="76">
        <f t="shared" si="37"/>
        <v>7337.6457387937762</v>
      </c>
      <c r="N310" s="76">
        <f t="shared" si="38"/>
        <v>2509.744457676587</v>
      </c>
      <c r="O310" s="76">
        <f t="shared" si="39"/>
        <v>4827.9012811171888</v>
      </c>
      <c r="P310" s="84">
        <f t="shared" si="40"/>
        <v>371633.76737037086</v>
      </c>
      <c r="Q310" s="86">
        <v>44197</v>
      </c>
      <c r="R310" s="88">
        <f t="shared" si="42"/>
        <v>0</v>
      </c>
      <c r="S310" s="88">
        <f t="shared" si="43"/>
        <v>0</v>
      </c>
      <c r="T310" s="87">
        <f t="shared" si="44"/>
        <v>0</v>
      </c>
      <c r="U310" s="87">
        <f t="shared" si="45"/>
        <v>0</v>
      </c>
    </row>
    <row r="311" spans="1:21" ht="11.1" customHeight="1">
      <c r="A311" s="84"/>
      <c r="L311" s="85">
        <f t="shared" si="41"/>
        <v>299</v>
      </c>
      <c r="M311" s="76">
        <f t="shared" si="37"/>
        <v>7337.6457387937762</v>
      </c>
      <c r="N311" s="76">
        <f t="shared" si="38"/>
        <v>2477.5584491358059</v>
      </c>
      <c r="O311" s="76">
        <f t="shared" si="39"/>
        <v>4860.0872896579704</v>
      </c>
      <c r="P311" s="84">
        <f t="shared" si="40"/>
        <v>366773.68008071289</v>
      </c>
      <c r="Q311" s="86">
        <v>44228</v>
      </c>
      <c r="R311" s="88">
        <f t="shared" si="42"/>
        <v>0</v>
      </c>
      <c r="S311" s="88">
        <f t="shared" si="43"/>
        <v>0</v>
      </c>
      <c r="T311" s="87">
        <f t="shared" si="44"/>
        <v>0</v>
      </c>
      <c r="U311" s="87">
        <f t="shared" si="45"/>
        <v>0</v>
      </c>
    </row>
    <row r="312" spans="1:21" ht="11.1" customHeight="1">
      <c r="A312" s="84"/>
      <c r="L312" s="85">
        <f t="shared" si="41"/>
        <v>300</v>
      </c>
      <c r="M312" s="76">
        <f t="shared" si="37"/>
        <v>7337.6457387937762</v>
      </c>
      <c r="N312" s="76">
        <f t="shared" si="38"/>
        <v>2445.1578672047526</v>
      </c>
      <c r="O312" s="76">
        <f t="shared" si="39"/>
        <v>4892.4878715890236</v>
      </c>
      <c r="P312" s="84">
        <f t="shared" si="40"/>
        <v>361881.19220912387</v>
      </c>
      <c r="Q312" s="86">
        <v>44256</v>
      </c>
      <c r="R312" s="88">
        <f t="shared" si="42"/>
        <v>0</v>
      </c>
      <c r="S312" s="88">
        <f t="shared" si="43"/>
        <v>0</v>
      </c>
      <c r="T312" s="87">
        <f t="shared" si="44"/>
        <v>0</v>
      </c>
      <c r="U312" s="87">
        <f t="shared" si="45"/>
        <v>0</v>
      </c>
    </row>
    <row r="313" spans="1:21" ht="11.1" customHeight="1">
      <c r="A313" s="84"/>
      <c r="L313" s="85">
        <f t="shared" si="41"/>
        <v>301</v>
      </c>
      <c r="M313" s="76">
        <f t="shared" si="37"/>
        <v>7337.6457387937762</v>
      </c>
      <c r="N313" s="76">
        <f t="shared" si="38"/>
        <v>2412.5412813941589</v>
      </c>
      <c r="O313" s="76">
        <f t="shared" si="39"/>
        <v>4925.1044573996169</v>
      </c>
      <c r="P313" s="84">
        <f t="shared" si="40"/>
        <v>356956.08775172423</v>
      </c>
      <c r="Q313" s="86">
        <v>44287</v>
      </c>
      <c r="R313" s="88">
        <f t="shared" si="42"/>
        <v>0</v>
      </c>
      <c r="S313" s="88">
        <f t="shared" si="43"/>
        <v>0</v>
      </c>
      <c r="T313" s="87">
        <f t="shared" si="44"/>
        <v>0</v>
      </c>
      <c r="U313" s="87">
        <f t="shared" si="45"/>
        <v>0</v>
      </c>
    </row>
    <row r="314" spans="1:21" ht="11.1" customHeight="1">
      <c r="A314" s="84"/>
      <c r="L314" s="85">
        <f t="shared" si="41"/>
        <v>302</v>
      </c>
      <c r="M314" s="76">
        <f t="shared" si="37"/>
        <v>7337.6457387937762</v>
      </c>
      <c r="N314" s="76">
        <f t="shared" si="38"/>
        <v>2379.7072516781614</v>
      </c>
      <c r="O314" s="76">
        <f t="shared" si="39"/>
        <v>4957.9384871156144</v>
      </c>
      <c r="P314" s="84">
        <f t="shared" si="40"/>
        <v>351998.14926460863</v>
      </c>
      <c r="Q314" s="86">
        <v>44317</v>
      </c>
      <c r="R314" s="88">
        <f t="shared" si="42"/>
        <v>0</v>
      </c>
      <c r="S314" s="88">
        <f t="shared" si="43"/>
        <v>0</v>
      </c>
      <c r="T314" s="87">
        <f t="shared" si="44"/>
        <v>0</v>
      </c>
      <c r="U314" s="87">
        <f t="shared" si="45"/>
        <v>0</v>
      </c>
    </row>
    <row r="315" spans="1:21" ht="11.1" customHeight="1">
      <c r="A315" s="84"/>
      <c r="L315" s="85">
        <f t="shared" si="41"/>
        <v>303</v>
      </c>
      <c r="M315" s="76">
        <f t="shared" si="37"/>
        <v>7337.6457387937762</v>
      </c>
      <c r="N315" s="76">
        <f t="shared" si="38"/>
        <v>2346.654328430724</v>
      </c>
      <c r="O315" s="76">
        <f t="shared" si="39"/>
        <v>4990.9914103630526</v>
      </c>
      <c r="P315" s="84">
        <f t="shared" si="40"/>
        <v>347007.15785424557</v>
      </c>
      <c r="Q315" s="86">
        <v>44348</v>
      </c>
      <c r="R315" s="88">
        <f t="shared" si="42"/>
        <v>0</v>
      </c>
      <c r="S315" s="88">
        <f t="shared" si="43"/>
        <v>0</v>
      </c>
      <c r="T315" s="87">
        <f t="shared" si="44"/>
        <v>0</v>
      </c>
      <c r="U315" s="87">
        <f t="shared" si="45"/>
        <v>0</v>
      </c>
    </row>
    <row r="316" spans="1:21" ht="11.1" customHeight="1">
      <c r="A316" s="84"/>
      <c r="L316" s="85">
        <f t="shared" si="41"/>
        <v>304</v>
      </c>
      <c r="M316" s="76">
        <f t="shared" si="37"/>
        <v>7337.6457387937762</v>
      </c>
      <c r="N316" s="76">
        <f t="shared" si="38"/>
        <v>2313.3810523616371</v>
      </c>
      <c r="O316" s="76">
        <f t="shared" si="39"/>
        <v>5024.2646864321396</v>
      </c>
      <c r="P316" s="84">
        <f t="shared" si="40"/>
        <v>341982.89316781342</v>
      </c>
      <c r="Q316" s="86">
        <v>44378</v>
      </c>
      <c r="R316" s="88">
        <f t="shared" si="42"/>
        <v>0</v>
      </c>
      <c r="S316" s="88">
        <f t="shared" si="43"/>
        <v>0</v>
      </c>
      <c r="T316" s="87">
        <f t="shared" si="44"/>
        <v>0</v>
      </c>
      <c r="U316" s="87">
        <f t="shared" si="45"/>
        <v>0</v>
      </c>
    </row>
    <row r="317" spans="1:21" ht="11.1" customHeight="1">
      <c r="A317" s="84"/>
      <c r="L317" s="85">
        <f t="shared" si="41"/>
        <v>305</v>
      </c>
      <c r="M317" s="76">
        <f t="shared" si="37"/>
        <v>7337.6457387937762</v>
      </c>
      <c r="N317" s="76">
        <f t="shared" si="38"/>
        <v>2279.8859544520897</v>
      </c>
      <c r="O317" s="76">
        <f t="shared" si="39"/>
        <v>5057.7597843416861</v>
      </c>
      <c r="P317" s="84">
        <f t="shared" si="40"/>
        <v>336925.13338347175</v>
      </c>
      <c r="Q317" s="86">
        <v>44409</v>
      </c>
      <c r="R317" s="88">
        <f t="shared" si="42"/>
        <v>0</v>
      </c>
      <c r="S317" s="88">
        <f t="shared" si="43"/>
        <v>0</v>
      </c>
      <c r="T317" s="87">
        <f t="shared" si="44"/>
        <v>0</v>
      </c>
      <c r="U317" s="87">
        <f t="shared" si="45"/>
        <v>0</v>
      </c>
    </row>
    <row r="318" spans="1:21" ht="11.1" customHeight="1">
      <c r="A318" s="84"/>
      <c r="L318" s="85">
        <f t="shared" si="41"/>
        <v>306</v>
      </c>
      <c r="M318" s="76">
        <f t="shared" si="37"/>
        <v>7337.6457387937762</v>
      </c>
      <c r="N318" s="76">
        <f t="shared" si="38"/>
        <v>2246.1675558898119</v>
      </c>
      <c r="O318" s="76">
        <f t="shared" si="39"/>
        <v>5091.4781829039639</v>
      </c>
      <c r="P318" s="84">
        <f t="shared" si="40"/>
        <v>331833.65520056779</v>
      </c>
      <c r="Q318" s="86">
        <v>44440</v>
      </c>
      <c r="R318" s="88">
        <f t="shared" si="42"/>
        <v>0</v>
      </c>
      <c r="S318" s="88">
        <f t="shared" si="43"/>
        <v>0</v>
      </c>
      <c r="T318" s="87">
        <f t="shared" si="44"/>
        <v>0</v>
      </c>
      <c r="U318" s="87">
        <f t="shared" si="45"/>
        <v>0</v>
      </c>
    </row>
    <row r="319" spans="1:21" ht="11.1" customHeight="1">
      <c r="A319" s="84"/>
      <c r="L319" s="85">
        <f t="shared" si="41"/>
        <v>307</v>
      </c>
      <c r="M319" s="76">
        <f t="shared" si="37"/>
        <v>7337.6457387937762</v>
      </c>
      <c r="N319" s="76">
        <f t="shared" si="38"/>
        <v>2212.2243680037855</v>
      </c>
      <c r="O319" s="76">
        <f t="shared" si="39"/>
        <v>5125.4213707899908</v>
      </c>
      <c r="P319" s="84">
        <f t="shared" si="40"/>
        <v>326708.2338297778</v>
      </c>
      <c r="Q319" s="86">
        <v>44470</v>
      </c>
      <c r="R319" s="88">
        <f t="shared" si="42"/>
        <v>0</v>
      </c>
      <c r="S319" s="88">
        <f t="shared" si="43"/>
        <v>0</v>
      </c>
      <c r="T319" s="87">
        <f t="shared" si="44"/>
        <v>0</v>
      </c>
      <c r="U319" s="87">
        <f t="shared" si="45"/>
        <v>0</v>
      </c>
    </row>
    <row r="320" spans="1:21" ht="11.1" customHeight="1">
      <c r="A320" s="84"/>
      <c r="L320" s="85">
        <f t="shared" si="41"/>
        <v>308</v>
      </c>
      <c r="M320" s="76">
        <f t="shared" si="37"/>
        <v>7337.6457387937762</v>
      </c>
      <c r="N320" s="76">
        <f t="shared" si="38"/>
        <v>2178.0548921985187</v>
      </c>
      <c r="O320" s="76">
        <f t="shared" si="39"/>
        <v>5159.590846595258</v>
      </c>
      <c r="P320" s="84">
        <f t="shared" si="40"/>
        <v>321548.64298318257</v>
      </c>
      <c r="Q320" s="86">
        <v>44501</v>
      </c>
      <c r="R320" s="88">
        <f t="shared" si="42"/>
        <v>0</v>
      </c>
      <c r="S320" s="88">
        <f t="shared" si="43"/>
        <v>0</v>
      </c>
      <c r="T320" s="87">
        <f t="shared" si="44"/>
        <v>0</v>
      </c>
      <c r="U320" s="87">
        <f t="shared" si="45"/>
        <v>0</v>
      </c>
    </row>
    <row r="321" spans="1:21" ht="11.1" customHeight="1">
      <c r="A321" s="84"/>
      <c r="L321" s="85">
        <f t="shared" si="41"/>
        <v>309</v>
      </c>
      <c r="M321" s="76">
        <f t="shared" si="37"/>
        <v>7337.6457387937762</v>
      </c>
      <c r="N321" s="76">
        <f t="shared" si="38"/>
        <v>2143.6576198878838</v>
      </c>
      <c r="O321" s="76">
        <f t="shared" si="39"/>
        <v>5193.9881189058924</v>
      </c>
      <c r="P321" s="84">
        <f t="shared" si="40"/>
        <v>316354.6548642767</v>
      </c>
      <c r="Q321" s="86">
        <v>44531</v>
      </c>
      <c r="R321" s="88">
        <f t="shared" si="42"/>
        <v>0</v>
      </c>
      <c r="S321" s="88">
        <f t="shared" si="43"/>
        <v>0</v>
      </c>
      <c r="T321" s="87">
        <f t="shared" si="44"/>
        <v>0</v>
      </c>
      <c r="U321" s="87">
        <f t="shared" si="45"/>
        <v>0</v>
      </c>
    </row>
    <row r="322" spans="1:21" ht="11.1" customHeight="1">
      <c r="A322" s="84"/>
      <c r="L322" s="85">
        <f t="shared" si="41"/>
        <v>310</v>
      </c>
      <c r="M322" s="76">
        <f t="shared" si="37"/>
        <v>7337.6457387937762</v>
      </c>
      <c r="N322" s="76">
        <f t="shared" si="38"/>
        <v>2109.0310324285115</v>
      </c>
      <c r="O322" s="76">
        <f t="shared" si="39"/>
        <v>5228.6147063652643</v>
      </c>
      <c r="P322" s="84">
        <f t="shared" si="40"/>
        <v>311126.04015791143</v>
      </c>
      <c r="Q322" s="86">
        <v>44562</v>
      </c>
      <c r="R322" s="88">
        <f t="shared" si="42"/>
        <v>0</v>
      </c>
      <c r="S322" s="88">
        <f t="shared" si="43"/>
        <v>0</v>
      </c>
      <c r="T322" s="87">
        <f t="shared" si="44"/>
        <v>0</v>
      </c>
      <c r="U322" s="87">
        <f t="shared" si="45"/>
        <v>0</v>
      </c>
    </row>
    <row r="323" spans="1:21" ht="11.1" customHeight="1">
      <c r="A323" s="84"/>
      <c r="L323" s="85">
        <f t="shared" si="41"/>
        <v>311</v>
      </c>
      <c r="M323" s="76">
        <f t="shared" si="37"/>
        <v>7337.6457387937762</v>
      </c>
      <c r="N323" s="76">
        <f t="shared" si="38"/>
        <v>2074.1736010527429</v>
      </c>
      <c r="O323" s="76">
        <f t="shared" si="39"/>
        <v>5263.4721377410333</v>
      </c>
      <c r="P323" s="84">
        <f t="shared" si="40"/>
        <v>305862.56802017038</v>
      </c>
      <c r="Q323" s="86">
        <v>44593</v>
      </c>
      <c r="R323" s="88">
        <f t="shared" si="42"/>
        <v>0</v>
      </c>
      <c r="S323" s="88">
        <f t="shared" si="43"/>
        <v>0</v>
      </c>
      <c r="T323" s="87">
        <f t="shared" si="44"/>
        <v>0</v>
      </c>
      <c r="U323" s="87">
        <f t="shared" si="45"/>
        <v>0</v>
      </c>
    </row>
    <row r="324" spans="1:21" ht="11.1" customHeight="1">
      <c r="A324" s="84"/>
      <c r="L324" s="85">
        <f t="shared" si="41"/>
        <v>312</v>
      </c>
      <c r="M324" s="76">
        <f t="shared" si="37"/>
        <v>7337.6457387937762</v>
      </c>
      <c r="N324" s="76">
        <f t="shared" si="38"/>
        <v>2039.0837868011358</v>
      </c>
      <c r="O324" s="76">
        <f t="shared" si="39"/>
        <v>5298.5619519926404</v>
      </c>
      <c r="P324" s="84">
        <f t="shared" si="40"/>
        <v>300564.00606817775</v>
      </c>
      <c r="Q324" s="86">
        <v>44621</v>
      </c>
      <c r="R324" s="88">
        <f t="shared" si="42"/>
        <v>0</v>
      </c>
      <c r="S324" s="88">
        <f t="shared" si="43"/>
        <v>0</v>
      </c>
      <c r="T324" s="87">
        <f t="shared" si="44"/>
        <v>0</v>
      </c>
      <c r="U324" s="87">
        <f t="shared" si="45"/>
        <v>0</v>
      </c>
    </row>
    <row r="325" spans="1:21" ht="11.1" customHeight="1">
      <c r="A325" s="84"/>
      <c r="L325" s="85">
        <f t="shared" si="41"/>
        <v>313</v>
      </c>
      <c r="M325" s="76">
        <f t="shared" si="37"/>
        <v>7337.6457387937762</v>
      </c>
      <c r="N325" s="76">
        <f t="shared" si="38"/>
        <v>2003.7600404545183</v>
      </c>
      <c r="O325" s="76">
        <f t="shared" si="39"/>
        <v>5333.8856983392579</v>
      </c>
      <c r="P325" s="84">
        <f t="shared" si="40"/>
        <v>295230.12036983849</v>
      </c>
      <c r="Q325" s="86">
        <v>44652</v>
      </c>
      <c r="R325" s="88">
        <f t="shared" si="42"/>
        <v>0</v>
      </c>
      <c r="S325" s="88">
        <f t="shared" si="43"/>
        <v>0</v>
      </c>
      <c r="T325" s="87">
        <f t="shared" si="44"/>
        <v>0</v>
      </c>
      <c r="U325" s="87">
        <f t="shared" si="45"/>
        <v>0</v>
      </c>
    </row>
    <row r="326" spans="1:21" ht="11.1" customHeight="1">
      <c r="A326" s="84"/>
      <c r="L326" s="85">
        <f t="shared" si="41"/>
        <v>314</v>
      </c>
      <c r="M326" s="76">
        <f t="shared" si="37"/>
        <v>7337.6457387937762</v>
      </c>
      <c r="N326" s="76">
        <f t="shared" si="38"/>
        <v>1968.20080246559</v>
      </c>
      <c r="O326" s="76">
        <f t="shared" si="39"/>
        <v>5369.4449363281865</v>
      </c>
      <c r="P326" s="84">
        <f t="shared" si="40"/>
        <v>289860.67543351033</v>
      </c>
      <c r="Q326" s="86">
        <v>44682</v>
      </c>
      <c r="R326" s="88">
        <f t="shared" si="42"/>
        <v>0</v>
      </c>
      <c r="S326" s="88">
        <f t="shared" si="43"/>
        <v>0</v>
      </c>
      <c r="T326" s="87">
        <f t="shared" si="44"/>
        <v>0</v>
      </c>
      <c r="U326" s="87">
        <f t="shared" si="45"/>
        <v>0</v>
      </c>
    </row>
    <row r="327" spans="1:21" ht="11.1" customHeight="1">
      <c r="A327" s="84"/>
      <c r="L327" s="85">
        <f t="shared" si="41"/>
        <v>315</v>
      </c>
      <c r="M327" s="76">
        <f t="shared" si="37"/>
        <v>7337.6457387937762</v>
      </c>
      <c r="N327" s="76">
        <f t="shared" si="38"/>
        <v>1932.4045028900689</v>
      </c>
      <c r="O327" s="76">
        <f t="shared" si="39"/>
        <v>5405.2412359037071</v>
      </c>
      <c r="P327" s="84">
        <f t="shared" si="40"/>
        <v>284455.43419760664</v>
      </c>
      <c r="Q327" s="86">
        <v>44713</v>
      </c>
      <c r="R327" s="88">
        <f t="shared" si="42"/>
        <v>0</v>
      </c>
      <c r="S327" s="88">
        <f t="shared" si="43"/>
        <v>0</v>
      </c>
      <c r="T327" s="87">
        <f t="shared" si="44"/>
        <v>0</v>
      </c>
      <c r="U327" s="87">
        <f t="shared" si="45"/>
        <v>0</v>
      </c>
    </row>
    <row r="328" spans="1:21" ht="11.1" customHeight="1">
      <c r="A328" s="84"/>
      <c r="L328" s="85">
        <f t="shared" si="41"/>
        <v>316</v>
      </c>
      <c r="M328" s="76">
        <f t="shared" si="37"/>
        <v>7337.6457387937762</v>
      </c>
      <c r="N328" s="76">
        <f t="shared" si="38"/>
        <v>1896.3695613173777</v>
      </c>
      <c r="O328" s="76">
        <f t="shared" si="39"/>
        <v>5441.2761774763985</v>
      </c>
      <c r="P328" s="84">
        <f t="shared" si="40"/>
        <v>279014.15802013024</v>
      </c>
      <c r="Q328" s="86">
        <v>44743</v>
      </c>
      <c r="R328" s="88">
        <f t="shared" si="42"/>
        <v>0</v>
      </c>
      <c r="S328" s="88">
        <f t="shared" si="43"/>
        <v>0</v>
      </c>
      <c r="T328" s="87">
        <f t="shared" si="44"/>
        <v>0</v>
      </c>
      <c r="U328" s="87">
        <f t="shared" si="45"/>
        <v>0</v>
      </c>
    </row>
    <row r="329" spans="1:21" ht="11.1" customHeight="1">
      <c r="A329" s="84"/>
      <c r="L329" s="85">
        <f t="shared" si="41"/>
        <v>317</v>
      </c>
      <c r="M329" s="76">
        <f t="shared" si="37"/>
        <v>7337.6457387937762</v>
      </c>
      <c r="N329" s="76">
        <f t="shared" si="38"/>
        <v>1860.0943868008683</v>
      </c>
      <c r="O329" s="76">
        <f t="shared" si="39"/>
        <v>5477.5513519929082</v>
      </c>
      <c r="P329" s="84">
        <f t="shared" si="40"/>
        <v>273536.60666813736</v>
      </c>
      <c r="Q329" s="86">
        <v>44774</v>
      </c>
      <c r="R329" s="88">
        <f t="shared" si="42"/>
        <v>0</v>
      </c>
      <c r="S329" s="88">
        <f t="shared" si="43"/>
        <v>0</v>
      </c>
      <c r="T329" s="87">
        <f t="shared" si="44"/>
        <v>0</v>
      </c>
      <c r="U329" s="87">
        <f t="shared" si="45"/>
        <v>0</v>
      </c>
    </row>
    <row r="330" spans="1:21" ht="11.1" customHeight="1">
      <c r="A330" s="84"/>
      <c r="L330" s="85">
        <f t="shared" si="41"/>
        <v>318</v>
      </c>
      <c r="M330" s="76">
        <f t="shared" si="37"/>
        <v>7337.6457387937762</v>
      </c>
      <c r="N330" s="76">
        <f t="shared" si="38"/>
        <v>1823.5773777875822</v>
      </c>
      <c r="O330" s="76">
        <f t="shared" si="39"/>
        <v>5514.0683610061942</v>
      </c>
      <c r="P330" s="84">
        <f t="shared" si="40"/>
        <v>268022.53830713115</v>
      </c>
      <c r="Q330" s="86">
        <v>44805</v>
      </c>
      <c r="R330" s="88">
        <f t="shared" si="42"/>
        <v>0</v>
      </c>
      <c r="S330" s="88">
        <f t="shared" si="43"/>
        <v>0</v>
      </c>
      <c r="T330" s="87">
        <f t="shared" si="44"/>
        <v>0</v>
      </c>
      <c r="U330" s="87">
        <f t="shared" si="45"/>
        <v>0</v>
      </c>
    </row>
    <row r="331" spans="1:21" ht="11.1" customHeight="1">
      <c r="A331" s="84"/>
      <c r="L331" s="85">
        <f t="shared" si="41"/>
        <v>319</v>
      </c>
      <c r="M331" s="76">
        <f t="shared" si="37"/>
        <v>7337.6457387937762</v>
      </c>
      <c r="N331" s="76">
        <f t="shared" si="38"/>
        <v>1786.8169220475411</v>
      </c>
      <c r="O331" s="76">
        <f t="shared" si="39"/>
        <v>5550.8288167462351</v>
      </c>
      <c r="P331" s="84">
        <f t="shared" si="40"/>
        <v>262471.70949038491</v>
      </c>
      <c r="Q331" s="86">
        <v>44835</v>
      </c>
      <c r="R331" s="88">
        <f t="shared" si="42"/>
        <v>0</v>
      </c>
      <c r="S331" s="88">
        <f t="shared" si="43"/>
        <v>0</v>
      </c>
      <c r="T331" s="87">
        <f t="shared" si="44"/>
        <v>0</v>
      </c>
      <c r="U331" s="87">
        <f t="shared" si="45"/>
        <v>0</v>
      </c>
    </row>
    <row r="332" spans="1:21" ht="11.1" customHeight="1">
      <c r="A332" s="84"/>
      <c r="L332" s="85">
        <f t="shared" si="41"/>
        <v>320</v>
      </c>
      <c r="M332" s="76">
        <f t="shared" si="37"/>
        <v>7337.6457387937762</v>
      </c>
      <c r="N332" s="76">
        <f t="shared" si="38"/>
        <v>1749.811396602566</v>
      </c>
      <c r="O332" s="76">
        <f t="shared" si="39"/>
        <v>5587.8343421912105</v>
      </c>
      <c r="P332" s="84">
        <f t="shared" si="40"/>
        <v>256883.87514819371</v>
      </c>
      <c r="Q332" s="86">
        <v>44866</v>
      </c>
      <c r="R332" s="88">
        <f t="shared" si="42"/>
        <v>0</v>
      </c>
      <c r="S332" s="88">
        <f t="shared" si="43"/>
        <v>0</v>
      </c>
      <c r="T332" s="87">
        <f t="shared" si="44"/>
        <v>0</v>
      </c>
      <c r="U332" s="87">
        <f t="shared" si="45"/>
        <v>0</v>
      </c>
    </row>
    <row r="333" spans="1:21" ht="11.1" customHeight="1">
      <c r="A333" s="84"/>
      <c r="L333" s="85">
        <f t="shared" si="41"/>
        <v>321</v>
      </c>
      <c r="M333" s="76">
        <f t="shared" ref="M333:M372" si="46">IF(L333&gt;M$5*12,0,PMT(M$7/12,M$5*12,-M$6))</f>
        <v>7337.6457387937762</v>
      </c>
      <c r="N333" s="76">
        <f t="shared" ref="N333:N372" si="47">IF(L333&gt;12*M$5,0,P332*M$7/12)</f>
        <v>1712.5591676546246</v>
      </c>
      <c r="O333" s="76">
        <f t="shared" ref="O333:O372" si="48">IF(L333&gt;12*M$5,0,M333-N333)</f>
        <v>5625.0865711391516</v>
      </c>
      <c r="P333" s="84">
        <f t="shared" ref="P333:P372" si="49">IF(L333&gt;M$5*12,0,P332-O333)</f>
        <v>251258.78857705457</v>
      </c>
      <c r="Q333" s="86">
        <v>44896</v>
      </c>
      <c r="R333" s="88">
        <f t="shared" si="42"/>
        <v>0</v>
      </c>
      <c r="S333" s="88">
        <f t="shared" si="43"/>
        <v>0</v>
      </c>
      <c r="T333" s="87">
        <f t="shared" si="44"/>
        <v>0</v>
      </c>
      <c r="U333" s="87">
        <f t="shared" si="45"/>
        <v>0</v>
      </c>
    </row>
    <row r="334" spans="1:21" ht="11.1" customHeight="1">
      <c r="A334" s="84"/>
      <c r="L334" s="85">
        <f t="shared" ref="L334:L372" si="50">L333+1</f>
        <v>322</v>
      </c>
      <c r="M334" s="76">
        <f t="shared" si="46"/>
        <v>7337.6457387937762</v>
      </c>
      <c r="N334" s="76">
        <f t="shared" si="47"/>
        <v>1675.058590513697</v>
      </c>
      <c r="O334" s="76">
        <f t="shared" si="48"/>
        <v>5662.5871482800794</v>
      </c>
      <c r="P334" s="84">
        <f t="shared" si="49"/>
        <v>245596.20142877448</v>
      </c>
      <c r="Q334" s="86">
        <v>44927</v>
      </c>
      <c r="R334" s="88">
        <f t="shared" ref="R334:R372" si="51">IF(L334&lt;O$7*12,M334,IF(L334&gt;O$7*12,0,M334+P334*(1+O$6)))</f>
        <v>0</v>
      </c>
      <c r="S334" s="88">
        <f t="shared" ref="S334:S372" si="52">R334/(1+M$7/12)^L334</f>
        <v>0</v>
      </c>
      <c r="T334" s="87">
        <f t="shared" ref="T334:T372" si="53">-S334/R$12</f>
        <v>0</v>
      </c>
      <c r="U334" s="87">
        <f t="shared" ref="U334:U372" si="54">T334*L334</f>
        <v>0</v>
      </c>
    </row>
    <row r="335" spans="1:21" ht="11.1" customHeight="1">
      <c r="A335" s="84"/>
      <c r="L335" s="85">
        <f t="shared" si="50"/>
        <v>323</v>
      </c>
      <c r="M335" s="76">
        <f t="shared" si="46"/>
        <v>7337.6457387937762</v>
      </c>
      <c r="N335" s="76">
        <f t="shared" si="47"/>
        <v>1637.3080095251632</v>
      </c>
      <c r="O335" s="76">
        <f t="shared" si="48"/>
        <v>5700.3377292686127</v>
      </c>
      <c r="P335" s="84">
        <f t="shared" si="49"/>
        <v>239895.86369950586</v>
      </c>
      <c r="Q335" s="86">
        <v>44958</v>
      </c>
      <c r="R335" s="88">
        <f t="shared" si="51"/>
        <v>0</v>
      </c>
      <c r="S335" s="88">
        <f t="shared" si="52"/>
        <v>0</v>
      </c>
      <c r="T335" s="87">
        <f t="shared" si="53"/>
        <v>0</v>
      </c>
      <c r="U335" s="87">
        <f t="shared" si="54"/>
        <v>0</v>
      </c>
    </row>
    <row r="336" spans="1:21" ht="11.1" customHeight="1">
      <c r="A336" s="84"/>
      <c r="L336" s="85">
        <f t="shared" si="50"/>
        <v>324</v>
      </c>
      <c r="M336" s="76">
        <f t="shared" si="46"/>
        <v>7337.6457387937762</v>
      </c>
      <c r="N336" s="76">
        <f t="shared" si="47"/>
        <v>1599.305757996706</v>
      </c>
      <c r="O336" s="76">
        <f t="shared" si="48"/>
        <v>5738.33998079707</v>
      </c>
      <c r="P336" s="84">
        <f t="shared" si="49"/>
        <v>234157.52371870881</v>
      </c>
      <c r="Q336" s="86">
        <v>44986</v>
      </c>
      <c r="R336" s="88">
        <f t="shared" si="51"/>
        <v>0</v>
      </c>
      <c r="S336" s="88">
        <f t="shared" si="52"/>
        <v>0</v>
      </c>
      <c r="T336" s="87">
        <f t="shared" si="53"/>
        <v>0</v>
      </c>
      <c r="U336" s="87">
        <f t="shared" si="54"/>
        <v>0</v>
      </c>
    </row>
    <row r="337" spans="1:21" ht="11.1" customHeight="1">
      <c r="A337" s="84"/>
      <c r="L337" s="85">
        <f t="shared" si="50"/>
        <v>325</v>
      </c>
      <c r="M337" s="76">
        <f t="shared" si="46"/>
        <v>7337.6457387937762</v>
      </c>
      <c r="N337" s="76">
        <f t="shared" si="47"/>
        <v>1561.0501581247254</v>
      </c>
      <c r="O337" s="76">
        <f t="shared" si="48"/>
        <v>5776.5955806690508</v>
      </c>
      <c r="P337" s="84">
        <f t="shared" si="49"/>
        <v>228380.92813803974</v>
      </c>
      <c r="Q337" s="86">
        <v>45017</v>
      </c>
      <c r="R337" s="88">
        <f t="shared" si="51"/>
        <v>0</v>
      </c>
      <c r="S337" s="88">
        <f t="shared" si="52"/>
        <v>0</v>
      </c>
      <c r="T337" s="87">
        <f t="shared" si="53"/>
        <v>0</v>
      </c>
      <c r="U337" s="87">
        <f t="shared" si="54"/>
        <v>0</v>
      </c>
    </row>
    <row r="338" spans="1:21" ht="11.1" customHeight="1">
      <c r="A338" s="84"/>
      <c r="L338" s="85">
        <f t="shared" si="50"/>
        <v>326</v>
      </c>
      <c r="M338" s="76">
        <f t="shared" si="46"/>
        <v>7337.6457387937762</v>
      </c>
      <c r="N338" s="76">
        <f t="shared" si="47"/>
        <v>1522.539520920265</v>
      </c>
      <c r="O338" s="76">
        <f t="shared" si="48"/>
        <v>5815.106217873511</v>
      </c>
      <c r="P338" s="84">
        <f t="shared" si="49"/>
        <v>222565.82192016623</v>
      </c>
      <c r="Q338" s="86">
        <v>45047</v>
      </c>
      <c r="R338" s="88">
        <f t="shared" si="51"/>
        <v>0</v>
      </c>
      <c r="S338" s="88">
        <f t="shared" si="52"/>
        <v>0</v>
      </c>
      <c r="T338" s="87">
        <f t="shared" si="53"/>
        <v>0</v>
      </c>
      <c r="U338" s="87">
        <f t="shared" si="54"/>
        <v>0</v>
      </c>
    </row>
    <row r="339" spans="1:21" ht="11.1" customHeight="1">
      <c r="A339" s="84"/>
      <c r="L339" s="85">
        <f t="shared" si="50"/>
        <v>327</v>
      </c>
      <c r="M339" s="76">
        <f t="shared" si="46"/>
        <v>7337.6457387937762</v>
      </c>
      <c r="N339" s="76">
        <f t="shared" si="47"/>
        <v>1483.7721461344415</v>
      </c>
      <c r="O339" s="76">
        <f t="shared" si="48"/>
        <v>5853.8735926593345</v>
      </c>
      <c r="P339" s="84">
        <f t="shared" si="49"/>
        <v>216711.94832750689</v>
      </c>
      <c r="Q339" s="86">
        <v>45078</v>
      </c>
      <c r="R339" s="88">
        <f t="shared" si="51"/>
        <v>0</v>
      </c>
      <c r="S339" s="88">
        <f t="shared" si="52"/>
        <v>0</v>
      </c>
      <c r="T339" s="87">
        <f t="shared" si="53"/>
        <v>0</v>
      </c>
      <c r="U339" s="87">
        <f t="shared" si="54"/>
        <v>0</v>
      </c>
    </row>
    <row r="340" spans="1:21" ht="11.1" customHeight="1">
      <c r="A340" s="84"/>
      <c r="L340" s="85">
        <f t="shared" si="50"/>
        <v>328</v>
      </c>
      <c r="M340" s="76">
        <f t="shared" si="46"/>
        <v>7337.6457387937762</v>
      </c>
      <c r="N340" s="76">
        <f t="shared" si="47"/>
        <v>1444.7463221833793</v>
      </c>
      <c r="O340" s="76">
        <f t="shared" si="48"/>
        <v>5892.8994166103967</v>
      </c>
      <c r="P340" s="84">
        <f t="shared" si="49"/>
        <v>210819.0489108965</v>
      </c>
      <c r="Q340" s="86">
        <v>45108</v>
      </c>
      <c r="R340" s="88">
        <f t="shared" si="51"/>
        <v>0</v>
      </c>
      <c r="S340" s="88">
        <f t="shared" si="52"/>
        <v>0</v>
      </c>
      <c r="T340" s="87">
        <f t="shared" si="53"/>
        <v>0</v>
      </c>
      <c r="U340" s="87">
        <f t="shared" si="54"/>
        <v>0</v>
      </c>
    </row>
    <row r="341" spans="1:21" ht="11.1" customHeight="1">
      <c r="A341" s="84"/>
      <c r="L341" s="85">
        <f t="shared" si="50"/>
        <v>329</v>
      </c>
      <c r="M341" s="76">
        <f t="shared" si="46"/>
        <v>7337.6457387937762</v>
      </c>
      <c r="N341" s="76">
        <f t="shared" si="47"/>
        <v>1405.4603260726433</v>
      </c>
      <c r="O341" s="76">
        <f t="shared" si="48"/>
        <v>5932.1854127211327</v>
      </c>
      <c r="P341" s="84">
        <f t="shared" si="49"/>
        <v>204886.86349817537</v>
      </c>
      <c r="Q341" s="86">
        <v>45139</v>
      </c>
      <c r="R341" s="88">
        <f t="shared" si="51"/>
        <v>0</v>
      </c>
      <c r="S341" s="88">
        <f t="shared" si="52"/>
        <v>0</v>
      </c>
      <c r="T341" s="87">
        <f t="shared" si="53"/>
        <v>0</v>
      </c>
      <c r="U341" s="87">
        <f t="shared" si="54"/>
        <v>0</v>
      </c>
    </row>
    <row r="342" spans="1:21" ht="11.1" customHeight="1">
      <c r="A342" s="84"/>
      <c r="L342" s="85">
        <f t="shared" si="50"/>
        <v>330</v>
      </c>
      <c r="M342" s="76">
        <f t="shared" si="46"/>
        <v>7337.6457387937762</v>
      </c>
      <c r="N342" s="76">
        <f t="shared" si="47"/>
        <v>1365.9124233211689</v>
      </c>
      <c r="O342" s="76">
        <f t="shared" si="48"/>
        <v>5971.7333154726075</v>
      </c>
      <c r="P342" s="84">
        <f t="shared" si="49"/>
        <v>198915.13018270276</v>
      </c>
      <c r="Q342" s="86">
        <v>45170</v>
      </c>
      <c r="R342" s="88">
        <f t="shared" si="51"/>
        <v>0</v>
      </c>
      <c r="S342" s="88">
        <f t="shared" si="52"/>
        <v>0</v>
      </c>
      <c r="T342" s="87">
        <f t="shared" si="53"/>
        <v>0</v>
      </c>
      <c r="U342" s="87">
        <f t="shared" si="54"/>
        <v>0</v>
      </c>
    </row>
    <row r="343" spans="1:21" ht="11.1" customHeight="1">
      <c r="A343" s="84"/>
      <c r="L343" s="85">
        <f t="shared" si="50"/>
        <v>331</v>
      </c>
      <c r="M343" s="76">
        <f t="shared" si="46"/>
        <v>7337.6457387937762</v>
      </c>
      <c r="N343" s="76">
        <f t="shared" si="47"/>
        <v>1326.1008678846852</v>
      </c>
      <c r="O343" s="76">
        <f t="shared" si="48"/>
        <v>6011.5448709090906</v>
      </c>
      <c r="P343" s="84">
        <f t="shared" si="49"/>
        <v>192903.58531179366</v>
      </c>
      <c r="Q343" s="86">
        <v>45200</v>
      </c>
      <c r="R343" s="88">
        <f t="shared" si="51"/>
        <v>0</v>
      </c>
      <c r="S343" s="88">
        <f t="shared" si="52"/>
        <v>0</v>
      </c>
      <c r="T343" s="87">
        <f t="shared" si="53"/>
        <v>0</v>
      </c>
      <c r="U343" s="87">
        <f t="shared" si="54"/>
        <v>0</v>
      </c>
    </row>
    <row r="344" spans="1:21" ht="11.1" customHeight="1">
      <c r="A344" s="84"/>
      <c r="L344" s="85">
        <f t="shared" si="50"/>
        <v>332</v>
      </c>
      <c r="M344" s="76">
        <f t="shared" si="46"/>
        <v>7337.6457387937762</v>
      </c>
      <c r="N344" s="76">
        <f t="shared" si="47"/>
        <v>1286.0239020786246</v>
      </c>
      <c r="O344" s="76">
        <f t="shared" si="48"/>
        <v>6051.6218367151514</v>
      </c>
      <c r="P344" s="84">
        <f t="shared" si="49"/>
        <v>186851.96347507852</v>
      </c>
      <c r="Q344" s="86">
        <v>45231</v>
      </c>
      <c r="R344" s="88">
        <f t="shared" si="51"/>
        <v>0</v>
      </c>
      <c r="S344" s="88">
        <f t="shared" si="52"/>
        <v>0</v>
      </c>
      <c r="T344" s="87">
        <f t="shared" si="53"/>
        <v>0</v>
      </c>
      <c r="U344" s="87">
        <f t="shared" si="54"/>
        <v>0</v>
      </c>
    </row>
    <row r="345" spans="1:21" ht="11.1" customHeight="1">
      <c r="A345" s="84"/>
      <c r="L345" s="85">
        <f t="shared" si="50"/>
        <v>333</v>
      </c>
      <c r="M345" s="76">
        <f t="shared" si="46"/>
        <v>7337.6457387937762</v>
      </c>
      <c r="N345" s="76">
        <f t="shared" si="47"/>
        <v>1245.6797565005234</v>
      </c>
      <c r="O345" s="76">
        <f t="shared" si="48"/>
        <v>6091.9659822932526</v>
      </c>
      <c r="P345" s="84">
        <f t="shared" si="49"/>
        <v>180759.99749278527</v>
      </c>
      <c r="Q345" s="86">
        <v>45261</v>
      </c>
      <c r="R345" s="88">
        <f t="shared" si="51"/>
        <v>0</v>
      </c>
      <c r="S345" s="88">
        <f t="shared" si="52"/>
        <v>0</v>
      </c>
      <c r="T345" s="87">
        <f t="shared" si="53"/>
        <v>0</v>
      </c>
      <c r="U345" s="87">
        <f t="shared" si="54"/>
        <v>0</v>
      </c>
    </row>
    <row r="346" spans="1:21" ht="11.1" customHeight="1">
      <c r="A346" s="84"/>
      <c r="L346" s="85">
        <f t="shared" si="50"/>
        <v>334</v>
      </c>
      <c r="M346" s="76">
        <f t="shared" si="46"/>
        <v>7337.6457387937762</v>
      </c>
      <c r="N346" s="76">
        <f t="shared" si="47"/>
        <v>1205.0666499519018</v>
      </c>
      <c r="O346" s="76">
        <f t="shared" si="48"/>
        <v>6132.5790888418742</v>
      </c>
      <c r="P346" s="84">
        <f t="shared" si="49"/>
        <v>174627.41840394339</v>
      </c>
      <c r="Q346" s="86">
        <v>45292</v>
      </c>
      <c r="R346" s="88">
        <f t="shared" si="51"/>
        <v>0</v>
      </c>
      <c r="S346" s="88">
        <f t="shared" si="52"/>
        <v>0</v>
      </c>
      <c r="T346" s="87">
        <f t="shared" si="53"/>
        <v>0</v>
      </c>
      <c r="U346" s="87">
        <f t="shared" si="54"/>
        <v>0</v>
      </c>
    </row>
    <row r="347" spans="1:21" ht="11.1" customHeight="1">
      <c r="A347" s="84"/>
      <c r="L347" s="85">
        <f t="shared" si="50"/>
        <v>335</v>
      </c>
      <c r="M347" s="76">
        <f t="shared" si="46"/>
        <v>7337.6457387937762</v>
      </c>
      <c r="N347" s="76">
        <f t="shared" si="47"/>
        <v>1164.1827893596226</v>
      </c>
      <c r="O347" s="76">
        <f t="shared" si="48"/>
        <v>6173.4629494341534</v>
      </c>
      <c r="P347" s="84">
        <f t="shared" si="49"/>
        <v>168453.95545450924</v>
      </c>
      <c r="Q347" s="86">
        <v>45323</v>
      </c>
      <c r="R347" s="88">
        <f t="shared" si="51"/>
        <v>0</v>
      </c>
      <c r="S347" s="88">
        <f t="shared" si="52"/>
        <v>0</v>
      </c>
      <c r="T347" s="87">
        <f t="shared" si="53"/>
        <v>0</v>
      </c>
      <c r="U347" s="87">
        <f t="shared" si="54"/>
        <v>0</v>
      </c>
    </row>
    <row r="348" spans="1:21" ht="11.1" customHeight="1">
      <c r="A348" s="84"/>
      <c r="L348" s="85">
        <f t="shared" si="50"/>
        <v>336</v>
      </c>
      <c r="M348" s="76">
        <f t="shared" si="46"/>
        <v>7337.6457387937762</v>
      </c>
      <c r="N348" s="76">
        <f t="shared" si="47"/>
        <v>1123.0263696967284</v>
      </c>
      <c r="O348" s="76">
        <f t="shared" si="48"/>
        <v>6214.6193690970476</v>
      </c>
      <c r="P348" s="84">
        <f t="shared" si="49"/>
        <v>162239.33608541219</v>
      </c>
      <c r="Q348" s="86">
        <v>45352</v>
      </c>
      <c r="R348" s="88">
        <f t="shared" si="51"/>
        <v>0</v>
      </c>
      <c r="S348" s="88">
        <f t="shared" si="52"/>
        <v>0</v>
      </c>
      <c r="T348" s="87">
        <f t="shared" si="53"/>
        <v>0</v>
      </c>
      <c r="U348" s="87">
        <f t="shared" si="54"/>
        <v>0</v>
      </c>
    </row>
    <row r="349" spans="1:21" ht="11.1" customHeight="1">
      <c r="A349" s="84"/>
      <c r="L349" s="85">
        <f t="shared" si="50"/>
        <v>337</v>
      </c>
      <c r="M349" s="76">
        <f t="shared" si="46"/>
        <v>7337.6457387937762</v>
      </c>
      <c r="N349" s="76">
        <f t="shared" si="47"/>
        <v>1081.5955739027479</v>
      </c>
      <c r="O349" s="76">
        <f t="shared" si="48"/>
        <v>6256.0501648910285</v>
      </c>
      <c r="P349" s="84">
        <f t="shared" si="49"/>
        <v>155983.28592052116</v>
      </c>
      <c r="Q349" s="86">
        <v>45383</v>
      </c>
      <c r="R349" s="88">
        <f t="shared" si="51"/>
        <v>0</v>
      </c>
      <c r="S349" s="88">
        <f t="shared" si="52"/>
        <v>0</v>
      </c>
      <c r="T349" s="87">
        <f t="shared" si="53"/>
        <v>0</v>
      </c>
      <c r="U349" s="87">
        <f t="shared" si="54"/>
        <v>0</v>
      </c>
    </row>
    <row r="350" spans="1:21" ht="11.1" customHeight="1">
      <c r="A350" s="84"/>
      <c r="L350" s="85">
        <f t="shared" si="50"/>
        <v>338</v>
      </c>
      <c r="M350" s="76">
        <f t="shared" si="46"/>
        <v>7337.6457387937762</v>
      </c>
      <c r="N350" s="76">
        <f t="shared" si="47"/>
        <v>1039.8885728034745</v>
      </c>
      <c r="O350" s="76">
        <f t="shared" si="48"/>
        <v>6297.7571659903015</v>
      </c>
      <c r="P350" s="84">
        <f t="shared" si="49"/>
        <v>149685.52875453085</v>
      </c>
      <c r="Q350" s="86">
        <v>45413</v>
      </c>
      <c r="R350" s="88">
        <f t="shared" si="51"/>
        <v>0</v>
      </c>
      <c r="S350" s="88">
        <f t="shared" si="52"/>
        <v>0</v>
      </c>
      <c r="T350" s="87">
        <f t="shared" si="53"/>
        <v>0</v>
      </c>
      <c r="U350" s="87">
        <f t="shared" si="54"/>
        <v>0</v>
      </c>
    </row>
    <row r="351" spans="1:21" ht="11.1" customHeight="1">
      <c r="A351" s="84"/>
      <c r="L351" s="85">
        <f t="shared" si="50"/>
        <v>339</v>
      </c>
      <c r="M351" s="76">
        <f t="shared" si="46"/>
        <v>7337.6457387937762</v>
      </c>
      <c r="N351" s="76">
        <f t="shared" si="47"/>
        <v>997.90352503020574</v>
      </c>
      <c r="O351" s="76">
        <f t="shared" si="48"/>
        <v>6339.7422137635704</v>
      </c>
      <c r="P351" s="84">
        <f t="shared" si="49"/>
        <v>143345.78654076729</v>
      </c>
      <c r="Q351" s="86">
        <v>45444</v>
      </c>
      <c r="R351" s="88">
        <f t="shared" si="51"/>
        <v>0</v>
      </c>
      <c r="S351" s="88">
        <f t="shared" si="52"/>
        <v>0</v>
      </c>
      <c r="T351" s="87">
        <f t="shared" si="53"/>
        <v>0</v>
      </c>
      <c r="U351" s="87">
        <f t="shared" si="54"/>
        <v>0</v>
      </c>
    </row>
    <row r="352" spans="1:21" ht="11.1" customHeight="1">
      <c r="A352" s="84"/>
      <c r="L352" s="85">
        <f t="shared" si="50"/>
        <v>340</v>
      </c>
      <c r="M352" s="76">
        <f t="shared" si="46"/>
        <v>7337.6457387937762</v>
      </c>
      <c r="N352" s="76">
        <f t="shared" si="47"/>
        <v>955.63857693844864</v>
      </c>
      <c r="O352" s="76">
        <f t="shared" si="48"/>
        <v>6382.0071618553275</v>
      </c>
      <c r="P352" s="84">
        <f t="shared" si="49"/>
        <v>136963.77937891198</v>
      </c>
      <c r="Q352" s="86">
        <v>45474</v>
      </c>
      <c r="R352" s="88">
        <f t="shared" si="51"/>
        <v>0</v>
      </c>
      <c r="S352" s="88">
        <f t="shared" si="52"/>
        <v>0</v>
      </c>
      <c r="T352" s="87">
        <f t="shared" si="53"/>
        <v>0</v>
      </c>
      <c r="U352" s="87">
        <f t="shared" si="54"/>
        <v>0</v>
      </c>
    </row>
    <row r="353" spans="1:21" ht="11.1" customHeight="1">
      <c r="A353" s="84"/>
      <c r="L353" s="85">
        <f t="shared" si="50"/>
        <v>341</v>
      </c>
      <c r="M353" s="76">
        <f t="shared" si="46"/>
        <v>7337.6457387937762</v>
      </c>
      <c r="N353" s="76">
        <f t="shared" si="47"/>
        <v>913.09186252607981</v>
      </c>
      <c r="O353" s="76">
        <f t="shared" si="48"/>
        <v>6424.5538762676961</v>
      </c>
      <c r="P353" s="84">
        <f t="shared" si="49"/>
        <v>130539.22550264427</v>
      </c>
      <c r="Q353" s="86">
        <v>45505</v>
      </c>
      <c r="R353" s="88">
        <f t="shared" si="51"/>
        <v>0</v>
      </c>
      <c r="S353" s="88">
        <f t="shared" si="52"/>
        <v>0</v>
      </c>
      <c r="T353" s="87">
        <f t="shared" si="53"/>
        <v>0</v>
      </c>
      <c r="U353" s="87">
        <f t="shared" si="54"/>
        <v>0</v>
      </c>
    </row>
    <row r="354" spans="1:21" ht="11.1" customHeight="1">
      <c r="A354" s="84"/>
      <c r="L354" s="85">
        <f t="shared" si="50"/>
        <v>342</v>
      </c>
      <c r="M354" s="76">
        <f t="shared" si="46"/>
        <v>7337.6457387937762</v>
      </c>
      <c r="N354" s="76">
        <f t="shared" si="47"/>
        <v>870.2615033509619</v>
      </c>
      <c r="O354" s="76">
        <f t="shared" si="48"/>
        <v>6467.3842354428143</v>
      </c>
      <c r="P354" s="84">
        <f t="shared" si="49"/>
        <v>124071.84126720145</v>
      </c>
      <c r="Q354" s="86">
        <v>45536</v>
      </c>
      <c r="R354" s="88">
        <f t="shared" si="51"/>
        <v>0</v>
      </c>
      <c r="S354" s="88">
        <f t="shared" si="52"/>
        <v>0</v>
      </c>
      <c r="T354" s="87">
        <f t="shared" si="53"/>
        <v>0</v>
      </c>
      <c r="U354" s="87">
        <f t="shared" si="54"/>
        <v>0</v>
      </c>
    </row>
    <row r="355" spans="1:21" ht="11.1" customHeight="1">
      <c r="A355" s="84"/>
      <c r="L355" s="85">
        <f t="shared" si="50"/>
        <v>343</v>
      </c>
      <c r="M355" s="76">
        <f t="shared" si="46"/>
        <v>7337.6457387937762</v>
      </c>
      <c r="N355" s="76">
        <f t="shared" si="47"/>
        <v>827.14560844800974</v>
      </c>
      <c r="O355" s="76">
        <f t="shared" si="48"/>
        <v>6510.5001303457666</v>
      </c>
      <c r="P355" s="84">
        <f t="shared" si="49"/>
        <v>117561.34113685568</v>
      </c>
      <c r="Q355" s="86">
        <v>45566</v>
      </c>
      <c r="R355" s="88">
        <f t="shared" si="51"/>
        <v>0</v>
      </c>
      <c r="S355" s="88">
        <f t="shared" si="52"/>
        <v>0</v>
      </c>
      <c r="T355" s="87">
        <f t="shared" si="53"/>
        <v>0</v>
      </c>
      <c r="U355" s="87">
        <f t="shared" si="54"/>
        <v>0</v>
      </c>
    </row>
    <row r="356" spans="1:21" ht="11.1" customHeight="1">
      <c r="A356" s="84"/>
      <c r="L356" s="85">
        <f t="shared" si="50"/>
        <v>344</v>
      </c>
      <c r="M356" s="76">
        <f t="shared" si="46"/>
        <v>7337.6457387937762</v>
      </c>
      <c r="N356" s="76">
        <f t="shared" si="47"/>
        <v>783.74227424570461</v>
      </c>
      <c r="O356" s="76">
        <f t="shared" si="48"/>
        <v>6553.9034645480715</v>
      </c>
      <c r="P356" s="84">
        <f t="shared" si="49"/>
        <v>111007.43767230761</v>
      </c>
      <c r="Q356" s="86">
        <v>45597</v>
      </c>
      <c r="R356" s="88">
        <f t="shared" si="51"/>
        <v>0</v>
      </c>
      <c r="S356" s="88">
        <f t="shared" si="52"/>
        <v>0</v>
      </c>
      <c r="T356" s="87">
        <f t="shared" si="53"/>
        <v>0</v>
      </c>
      <c r="U356" s="87">
        <f t="shared" si="54"/>
        <v>0</v>
      </c>
    </row>
    <row r="357" spans="1:21" ht="11.1" customHeight="1">
      <c r="A357" s="84"/>
      <c r="L357" s="85">
        <f t="shared" si="50"/>
        <v>345</v>
      </c>
      <c r="M357" s="76">
        <f t="shared" si="46"/>
        <v>7337.6457387937762</v>
      </c>
      <c r="N357" s="76">
        <f t="shared" si="47"/>
        <v>740.0495844820507</v>
      </c>
      <c r="O357" s="76">
        <f t="shared" si="48"/>
        <v>6597.5961543117255</v>
      </c>
      <c r="P357" s="84">
        <f t="shared" si="49"/>
        <v>104409.84151799588</v>
      </c>
      <c r="Q357" s="86">
        <v>45627</v>
      </c>
      <c r="R357" s="88">
        <f t="shared" si="51"/>
        <v>0</v>
      </c>
      <c r="S357" s="88">
        <f t="shared" si="52"/>
        <v>0</v>
      </c>
      <c r="T357" s="87">
        <f t="shared" si="53"/>
        <v>0</v>
      </c>
      <c r="U357" s="87">
        <f t="shared" si="54"/>
        <v>0</v>
      </c>
    </row>
    <row r="358" spans="1:21" ht="11.1" customHeight="1">
      <c r="A358" s="84"/>
      <c r="L358" s="85">
        <f t="shared" si="50"/>
        <v>346</v>
      </c>
      <c r="M358" s="76">
        <f t="shared" si="46"/>
        <v>7337.6457387937762</v>
      </c>
      <c r="N358" s="76">
        <f t="shared" si="47"/>
        <v>696.06561011997258</v>
      </c>
      <c r="O358" s="76">
        <f t="shared" si="48"/>
        <v>6641.5801286738033</v>
      </c>
      <c r="P358" s="84">
        <f t="shared" si="49"/>
        <v>97768.261389322084</v>
      </c>
      <c r="Q358" s="86">
        <v>45658</v>
      </c>
      <c r="R358" s="88">
        <f t="shared" si="51"/>
        <v>0</v>
      </c>
      <c r="S358" s="88">
        <f t="shared" si="52"/>
        <v>0</v>
      </c>
      <c r="T358" s="87">
        <f t="shared" si="53"/>
        <v>0</v>
      </c>
      <c r="U358" s="87">
        <f t="shared" si="54"/>
        <v>0</v>
      </c>
    </row>
    <row r="359" spans="1:21" ht="11.1" customHeight="1">
      <c r="A359" s="84"/>
      <c r="L359" s="85">
        <f t="shared" si="50"/>
        <v>347</v>
      </c>
      <c r="M359" s="76">
        <f t="shared" si="46"/>
        <v>7337.6457387937762</v>
      </c>
      <c r="N359" s="76">
        <f t="shared" si="47"/>
        <v>651.78840926214718</v>
      </c>
      <c r="O359" s="76">
        <f t="shared" si="48"/>
        <v>6685.8573295316291</v>
      </c>
      <c r="P359" s="84">
        <f t="shared" si="49"/>
        <v>91082.404059790453</v>
      </c>
      <c r="Q359" s="86">
        <v>45689</v>
      </c>
      <c r="R359" s="88">
        <f t="shared" si="51"/>
        <v>0</v>
      </c>
      <c r="S359" s="88">
        <f t="shared" si="52"/>
        <v>0</v>
      </c>
      <c r="T359" s="87">
        <f t="shared" si="53"/>
        <v>0</v>
      </c>
      <c r="U359" s="87">
        <f t="shared" si="54"/>
        <v>0</v>
      </c>
    </row>
    <row r="360" spans="1:21" ht="11.1" customHeight="1">
      <c r="A360" s="84"/>
      <c r="L360" s="85">
        <f t="shared" si="50"/>
        <v>348</v>
      </c>
      <c r="M360" s="76">
        <f t="shared" si="46"/>
        <v>7337.6457387937762</v>
      </c>
      <c r="N360" s="76">
        <f t="shared" si="47"/>
        <v>607.21602706526971</v>
      </c>
      <c r="O360" s="76">
        <f t="shared" si="48"/>
        <v>6730.4297117285068</v>
      </c>
      <c r="P360" s="84">
        <f t="shared" si="49"/>
        <v>84351.974348061951</v>
      </c>
      <c r="Q360" s="86">
        <v>45717</v>
      </c>
      <c r="R360" s="88">
        <f t="shared" si="51"/>
        <v>0</v>
      </c>
      <c r="S360" s="88">
        <f t="shared" si="52"/>
        <v>0</v>
      </c>
      <c r="T360" s="87">
        <f t="shared" si="53"/>
        <v>0</v>
      </c>
      <c r="U360" s="87">
        <f t="shared" si="54"/>
        <v>0</v>
      </c>
    </row>
    <row r="361" spans="1:21" ht="11.1" customHeight="1">
      <c r="A361" s="84"/>
      <c r="L361" s="85">
        <f t="shared" si="50"/>
        <v>349</v>
      </c>
      <c r="M361" s="76">
        <f t="shared" si="46"/>
        <v>7337.6457387937762</v>
      </c>
      <c r="N361" s="76">
        <f t="shared" si="47"/>
        <v>562.34649565374639</v>
      </c>
      <c r="O361" s="76">
        <f t="shared" si="48"/>
        <v>6775.2992431400298</v>
      </c>
      <c r="P361" s="84">
        <f t="shared" si="49"/>
        <v>77576.675104921916</v>
      </c>
      <c r="Q361" s="86">
        <v>45748</v>
      </c>
      <c r="R361" s="88">
        <f t="shared" si="51"/>
        <v>0</v>
      </c>
      <c r="S361" s="88">
        <f t="shared" si="52"/>
        <v>0</v>
      </c>
      <c r="T361" s="87">
        <f t="shared" si="53"/>
        <v>0</v>
      </c>
      <c r="U361" s="87">
        <f t="shared" si="54"/>
        <v>0</v>
      </c>
    </row>
    <row r="362" spans="1:21" ht="11.1" customHeight="1">
      <c r="A362" s="84"/>
      <c r="L362" s="85">
        <f t="shared" si="50"/>
        <v>350</v>
      </c>
      <c r="M362" s="76">
        <f t="shared" si="46"/>
        <v>7337.6457387937762</v>
      </c>
      <c r="N362" s="76">
        <f t="shared" si="47"/>
        <v>517.17783403281283</v>
      </c>
      <c r="O362" s="76">
        <f t="shared" si="48"/>
        <v>6820.4679047609634</v>
      </c>
      <c r="P362" s="84">
        <f t="shared" si="49"/>
        <v>70756.207200160949</v>
      </c>
      <c r="Q362" s="86">
        <v>45778</v>
      </c>
      <c r="R362" s="88">
        <f t="shared" si="51"/>
        <v>0</v>
      </c>
      <c r="S362" s="88">
        <f t="shared" si="52"/>
        <v>0</v>
      </c>
      <c r="T362" s="87">
        <f t="shared" si="53"/>
        <v>0</v>
      </c>
      <c r="U362" s="87">
        <f t="shared" si="54"/>
        <v>0</v>
      </c>
    </row>
    <row r="363" spans="1:21" ht="11.1" customHeight="1">
      <c r="A363" s="84"/>
      <c r="L363" s="85">
        <f t="shared" si="50"/>
        <v>351</v>
      </c>
      <c r="M363" s="76">
        <f t="shared" si="46"/>
        <v>7337.6457387937762</v>
      </c>
      <c r="N363" s="76">
        <f t="shared" si="47"/>
        <v>471.708048001073</v>
      </c>
      <c r="O363" s="76">
        <f t="shared" si="48"/>
        <v>6865.9376907927035</v>
      </c>
      <c r="P363" s="84">
        <f t="shared" si="49"/>
        <v>63890.269509368241</v>
      </c>
      <c r="Q363" s="86">
        <v>45809</v>
      </c>
      <c r="R363" s="88">
        <f t="shared" si="51"/>
        <v>0</v>
      </c>
      <c r="S363" s="88">
        <f t="shared" si="52"/>
        <v>0</v>
      </c>
      <c r="T363" s="87">
        <f t="shared" si="53"/>
        <v>0</v>
      </c>
      <c r="U363" s="87">
        <f t="shared" si="54"/>
        <v>0</v>
      </c>
    </row>
    <row r="364" spans="1:21" ht="11.1" customHeight="1">
      <c r="A364" s="84"/>
      <c r="L364" s="85">
        <f t="shared" si="50"/>
        <v>352</v>
      </c>
      <c r="M364" s="76">
        <f t="shared" si="46"/>
        <v>7337.6457387937762</v>
      </c>
      <c r="N364" s="76">
        <f t="shared" si="47"/>
        <v>425.9351300624549</v>
      </c>
      <c r="O364" s="76">
        <f t="shared" si="48"/>
        <v>6911.7106087313214</v>
      </c>
      <c r="P364" s="84">
        <f t="shared" si="49"/>
        <v>56978.558900636919</v>
      </c>
      <c r="Q364" s="86">
        <v>45839</v>
      </c>
      <c r="R364" s="88">
        <f t="shared" si="51"/>
        <v>0</v>
      </c>
      <c r="S364" s="88">
        <f t="shared" si="52"/>
        <v>0</v>
      </c>
      <c r="T364" s="87">
        <f t="shared" si="53"/>
        <v>0</v>
      </c>
      <c r="U364" s="87">
        <f t="shared" si="54"/>
        <v>0</v>
      </c>
    </row>
    <row r="365" spans="1:21" ht="11.1" customHeight="1">
      <c r="A365" s="84"/>
      <c r="L365" s="85">
        <f t="shared" si="50"/>
        <v>353</v>
      </c>
      <c r="M365" s="76">
        <f t="shared" si="46"/>
        <v>7337.6457387937762</v>
      </c>
      <c r="N365" s="76">
        <f t="shared" si="47"/>
        <v>379.85705933757941</v>
      </c>
      <c r="O365" s="76">
        <f t="shared" si="48"/>
        <v>6957.7886794561964</v>
      </c>
      <c r="P365" s="84">
        <f t="shared" si="49"/>
        <v>50020.770221180719</v>
      </c>
      <c r="Q365" s="86">
        <v>45870</v>
      </c>
      <c r="R365" s="88">
        <f t="shared" si="51"/>
        <v>0</v>
      </c>
      <c r="S365" s="88">
        <f t="shared" si="52"/>
        <v>0</v>
      </c>
      <c r="T365" s="87">
        <f t="shared" si="53"/>
        <v>0</v>
      </c>
      <c r="U365" s="87">
        <f t="shared" si="54"/>
        <v>0</v>
      </c>
    </row>
    <row r="366" spans="1:21" ht="11.1" customHeight="1">
      <c r="A366" s="84"/>
      <c r="L366" s="85">
        <f t="shared" si="50"/>
        <v>354</v>
      </c>
      <c r="M366" s="76">
        <f t="shared" si="46"/>
        <v>7337.6457387937762</v>
      </c>
      <c r="N366" s="76">
        <f t="shared" si="47"/>
        <v>333.47180147453815</v>
      </c>
      <c r="O366" s="76">
        <f t="shared" si="48"/>
        <v>7004.1739373192377</v>
      </c>
      <c r="P366" s="84">
        <f t="shared" si="49"/>
        <v>43016.59628386148</v>
      </c>
      <c r="Q366" s="86">
        <v>45901</v>
      </c>
      <c r="R366" s="88">
        <f t="shared" si="51"/>
        <v>0</v>
      </c>
      <c r="S366" s="88">
        <f t="shared" si="52"/>
        <v>0</v>
      </c>
      <c r="T366" s="87">
        <f t="shared" si="53"/>
        <v>0</v>
      </c>
      <c r="U366" s="87">
        <f t="shared" si="54"/>
        <v>0</v>
      </c>
    </row>
    <row r="367" spans="1:21" ht="11.1" customHeight="1">
      <c r="A367" s="84"/>
      <c r="L367" s="85">
        <f t="shared" si="50"/>
        <v>355</v>
      </c>
      <c r="M367" s="76">
        <f t="shared" si="46"/>
        <v>7337.6457387937762</v>
      </c>
      <c r="N367" s="76">
        <f t="shared" si="47"/>
        <v>286.77730855907652</v>
      </c>
      <c r="O367" s="76">
        <f t="shared" si="48"/>
        <v>7050.8684302347001</v>
      </c>
      <c r="P367" s="84">
        <f t="shared" si="49"/>
        <v>35965.727853626777</v>
      </c>
      <c r="Q367" s="86">
        <v>45931</v>
      </c>
      <c r="R367" s="88">
        <f t="shared" si="51"/>
        <v>0</v>
      </c>
      <c r="S367" s="88">
        <f t="shared" si="52"/>
        <v>0</v>
      </c>
      <c r="T367" s="87">
        <f t="shared" si="53"/>
        <v>0</v>
      </c>
      <c r="U367" s="87">
        <f t="shared" si="54"/>
        <v>0</v>
      </c>
    </row>
    <row r="368" spans="1:21" ht="11.1" customHeight="1">
      <c r="A368" s="84"/>
      <c r="L368" s="85">
        <f t="shared" si="50"/>
        <v>356</v>
      </c>
      <c r="M368" s="76">
        <f t="shared" si="46"/>
        <v>7337.6457387937762</v>
      </c>
      <c r="N368" s="76">
        <f t="shared" si="47"/>
        <v>239.7715190241785</v>
      </c>
      <c r="O368" s="76">
        <f t="shared" si="48"/>
        <v>7097.8742197695974</v>
      </c>
      <c r="P368" s="84">
        <f t="shared" si="49"/>
        <v>28867.853633857179</v>
      </c>
      <c r="Q368" s="86">
        <v>45962</v>
      </c>
      <c r="R368" s="88">
        <f t="shared" si="51"/>
        <v>0</v>
      </c>
      <c r="S368" s="88">
        <f t="shared" si="52"/>
        <v>0</v>
      </c>
      <c r="T368" s="87">
        <f t="shared" si="53"/>
        <v>0</v>
      </c>
      <c r="U368" s="87">
        <f t="shared" si="54"/>
        <v>0</v>
      </c>
    </row>
    <row r="369" spans="1:21" ht="11.1" customHeight="1">
      <c r="A369" s="84"/>
      <c r="L369" s="85">
        <f t="shared" si="50"/>
        <v>357</v>
      </c>
      <c r="M369" s="76">
        <f t="shared" si="46"/>
        <v>7337.6457387937762</v>
      </c>
      <c r="N369" s="76">
        <f t="shared" si="47"/>
        <v>192.45235755904787</v>
      </c>
      <c r="O369" s="76">
        <f t="shared" si="48"/>
        <v>7145.1933812347288</v>
      </c>
      <c r="P369" s="84">
        <f t="shared" si="49"/>
        <v>21722.660252622452</v>
      </c>
      <c r="Q369" s="86">
        <v>45992</v>
      </c>
      <c r="R369" s="88">
        <f t="shared" si="51"/>
        <v>0</v>
      </c>
      <c r="S369" s="88">
        <f t="shared" si="52"/>
        <v>0</v>
      </c>
      <c r="T369" s="87">
        <f t="shared" si="53"/>
        <v>0</v>
      </c>
      <c r="U369" s="87">
        <f t="shared" si="54"/>
        <v>0</v>
      </c>
    </row>
    <row r="370" spans="1:21" ht="11.1" customHeight="1">
      <c r="A370" s="84"/>
      <c r="L370" s="85">
        <f t="shared" si="50"/>
        <v>358</v>
      </c>
      <c r="M370" s="76">
        <f t="shared" si="46"/>
        <v>7337.6457387937762</v>
      </c>
      <c r="N370" s="76">
        <f t="shared" si="47"/>
        <v>144.81773501748302</v>
      </c>
      <c r="O370" s="76">
        <f t="shared" si="48"/>
        <v>7192.8280037762934</v>
      </c>
      <c r="P370" s="84">
        <f t="shared" si="49"/>
        <v>14529.83224884616</v>
      </c>
      <c r="Q370" s="86">
        <v>46023</v>
      </c>
      <c r="R370" s="88">
        <f t="shared" si="51"/>
        <v>0</v>
      </c>
      <c r="S370" s="88">
        <f t="shared" si="52"/>
        <v>0</v>
      </c>
      <c r="T370" s="87">
        <f t="shared" si="53"/>
        <v>0</v>
      </c>
      <c r="U370" s="87">
        <f t="shared" si="54"/>
        <v>0</v>
      </c>
    </row>
    <row r="371" spans="1:21" ht="11.1" customHeight="1">
      <c r="A371" s="84"/>
      <c r="L371" s="85">
        <f t="shared" si="50"/>
        <v>359</v>
      </c>
      <c r="M371" s="76">
        <f t="shared" si="46"/>
        <v>7337.6457387937762</v>
      </c>
      <c r="N371" s="76">
        <f t="shared" si="47"/>
        <v>96.865548325641058</v>
      </c>
      <c r="O371" s="76">
        <f t="shared" si="48"/>
        <v>7240.7801904681355</v>
      </c>
      <c r="P371" s="84">
        <f t="shared" si="49"/>
        <v>7289.0520583780244</v>
      </c>
      <c r="Q371" s="86">
        <v>46054</v>
      </c>
      <c r="R371" s="88">
        <f t="shared" si="51"/>
        <v>0</v>
      </c>
      <c r="S371" s="88">
        <f t="shared" si="52"/>
        <v>0</v>
      </c>
      <c r="T371" s="87">
        <f t="shared" si="53"/>
        <v>0</v>
      </c>
      <c r="U371" s="87">
        <f t="shared" si="54"/>
        <v>0</v>
      </c>
    </row>
    <row r="372" spans="1:21" ht="11.1" customHeight="1">
      <c r="A372" s="84"/>
      <c r="L372" s="85">
        <f t="shared" si="50"/>
        <v>360</v>
      </c>
      <c r="M372" s="76">
        <f t="shared" si="46"/>
        <v>7337.6457387937762</v>
      </c>
      <c r="N372" s="76">
        <f t="shared" si="47"/>
        <v>48.593680389186829</v>
      </c>
      <c r="O372" s="76">
        <f t="shared" si="48"/>
        <v>7289.0520584045898</v>
      </c>
      <c r="P372" s="84">
        <f t="shared" si="49"/>
        <v>-2.6565430744085461E-8</v>
      </c>
      <c r="Q372" s="86">
        <v>46082</v>
      </c>
      <c r="R372" s="88">
        <f t="shared" si="51"/>
        <v>0</v>
      </c>
      <c r="S372" s="88">
        <f t="shared" si="52"/>
        <v>0</v>
      </c>
      <c r="T372" s="87">
        <f t="shared" si="53"/>
        <v>0</v>
      </c>
      <c r="U372" s="87">
        <f t="shared" si="54"/>
        <v>0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P90"/>
  <sheetViews>
    <sheetView showGridLines="0" workbookViewId="0"/>
  </sheetViews>
  <sheetFormatPr defaultColWidth="12.5703125" defaultRowHeight="15"/>
  <cols>
    <col min="1" max="1" width="18" style="100" customWidth="1"/>
    <col min="2" max="2" width="10.42578125" style="90" customWidth="1"/>
    <col min="3" max="3" width="10.140625" style="90" customWidth="1"/>
    <col min="4" max="4" width="26.28515625" style="91" bestFit="1" customWidth="1"/>
    <col min="5" max="256" width="12.5703125" style="91"/>
    <col min="257" max="258" width="13.85546875" style="91" customWidth="1"/>
    <col min="259" max="259" width="12.5703125" style="91"/>
    <col min="260" max="260" width="26.28515625" style="91" bestFit="1" customWidth="1"/>
    <col min="261" max="512" width="12.5703125" style="91"/>
    <col min="513" max="514" width="13.85546875" style="91" customWidth="1"/>
    <col min="515" max="515" width="12.5703125" style="91"/>
    <col min="516" max="516" width="26.28515625" style="91" bestFit="1" customWidth="1"/>
    <col min="517" max="768" width="12.5703125" style="91"/>
    <col min="769" max="770" width="13.85546875" style="91" customWidth="1"/>
    <col min="771" max="771" width="12.5703125" style="91"/>
    <col min="772" max="772" width="26.28515625" style="91" bestFit="1" customWidth="1"/>
    <col min="773" max="1024" width="12.5703125" style="91"/>
    <col min="1025" max="1026" width="13.85546875" style="91" customWidth="1"/>
    <col min="1027" max="1027" width="12.5703125" style="91"/>
    <col min="1028" max="1028" width="26.28515625" style="91" bestFit="1" customWidth="1"/>
    <col min="1029" max="1280" width="12.5703125" style="91"/>
    <col min="1281" max="1282" width="13.85546875" style="91" customWidth="1"/>
    <col min="1283" max="1283" width="12.5703125" style="91"/>
    <col min="1284" max="1284" width="26.28515625" style="91" bestFit="1" customWidth="1"/>
    <col min="1285" max="1536" width="12.5703125" style="91"/>
    <col min="1537" max="1538" width="13.85546875" style="91" customWidth="1"/>
    <col min="1539" max="1539" width="12.5703125" style="91"/>
    <col min="1540" max="1540" width="26.28515625" style="91" bestFit="1" customWidth="1"/>
    <col min="1541" max="1792" width="12.5703125" style="91"/>
    <col min="1793" max="1794" width="13.85546875" style="91" customWidth="1"/>
    <col min="1795" max="1795" width="12.5703125" style="91"/>
    <col min="1796" max="1796" width="26.28515625" style="91" bestFit="1" customWidth="1"/>
    <col min="1797" max="2048" width="12.5703125" style="91"/>
    <col min="2049" max="2050" width="13.85546875" style="91" customWidth="1"/>
    <col min="2051" max="2051" width="12.5703125" style="91"/>
    <col min="2052" max="2052" width="26.28515625" style="91" bestFit="1" customWidth="1"/>
    <col min="2053" max="2304" width="12.5703125" style="91"/>
    <col min="2305" max="2306" width="13.85546875" style="91" customWidth="1"/>
    <col min="2307" max="2307" width="12.5703125" style="91"/>
    <col min="2308" max="2308" width="26.28515625" style="91" bestFit="1" customWidth="1"/>
    <col min="2309" max="2560" width="12.5703125" style="91"/>
    <col min="2561" max="2562" width="13.85546875" style="91" customWidth="1"/>
    <col min="2563" max="2563" width="12.5703125" style="91"/>
    <col min="2564" max="2564" width="26.28515625" style="91" bestFit="1" customWidth="1"/>
    <col min="2565" max="2816" width="12.5703125" style="91"/>
    <col min="2817" max="2818" width="13.85546875" style="91" customWidth="1"/>
    <col min="2819" max="2819" width="12.5703125" style="91"/>
    <col min="2820" max="2820" width="26.28515625" style="91" bestFit="1" customWidth="1"/>
    <col min="2821" max="3072" width="12.5703125" style="91"/>
    <col min="3073" max="3074" width="13.85546875" style="91" customWidth="1"/>
    <col min="3075" max="3075" width="12.5703125" style="91"/>
    <col min="3076" max="3076" width="26.28515625" style="91" bestFit="1" customWidth="1"/>
    <col min="3077" max="3328" width="12.5703125" style="91"/>
    <col min="3329" max="3330" width="13.85546875" style="91" customWidth="1"/>
    <col min="3331" max="3331" width="12.5703125" style="91"/>
    <col min="3332" max="3332" width="26.28515625" style="91" bestFit="1" customWidth="1"/>
    <col min="3333" max="3584" width="12.5703125" style="91"/>
    <col min="3585" max="3586" width="13.85546875" style="91" customWidth="1"/>
    <col min="3587" max="3587" width="12.5703125" style="91"/>
    <col min="3588" max="3588" width="26.28515625" style="91" bestFit="1" customWidth="1"/>
    <col min="3589" max="3840" width="12.5703125" style="91"/>
    <col min="3841" max="3842" width="13.85546875" style="91" customWidth="1"/>
    <col min="3843" max="3843" width="12.5703125" style="91"/>
    <col min="3844" max="3844" width="26.28515625" style="91" bestFit="1" customWidth="1"/>
    <col min="3845" max="4096" width="12.5703125" style="91"/>
    <col min="4097" max="4098" width="13.85546875" style="91" customWidth="1"/>
    <col min="4099" max="4099" width="12.5703125" style="91"/>
    <col min="4100" max="4100" width="26.28515625" style="91" bestFit="1" customWidth="1"/>
    <col min="4101" max="4352" width="12.5703125" style="91"/>
    <col min="4353" max="4354" width="13.85546875" style="91" customWidth="1"/>
    <col min="4355" max="4355" width="12.5703125" style="91"/>
    <col min="4356" max="4356" width="26.28515625" style="91" bestFit="1" customWidth="1"/>
    <col min="4357" max="4608" width="12.5703125" style="91"/>
    <col min="4609" max="4610" width="13.85546875" style="91" customWidth="1"/>
    <col min="4611" max="4611" width="12.5703125" style="91"/>
    <col min="4612" max="4612" width="26.28515625" style="91" bestFit="1" customWidth="1"/>
    <col min="4613" max="4864" width="12.5703125" style="91"/>
    <col min="4865" max="4866" width="13.85546875" style="91" customWidth="1"/>
    <col min="4867" max="4867" width="12.5703125" style="91"/>
    <col min="4868" max="4868" width="26.28515625" style="91" bestFit="1" customWidth="1"/>
    <col min="4869" max="5120" width="12.5703125" style="91"/>
    <col min="5121" max="5122" width="13.85546875" style="91" customWidth="1"/>
    <col min="5123" max="5123" width="12.5703125" style="91"/>
    <col min="5124" max="5124" width="26.28515625" style="91" bestFit="1" customWidth="1"/>
    <col min="5125" max="5376" width="12.5703125" style="91"/>
    <col min="5377" max="5378" width="13.85546875" style="91" customWidth="1"/>
    <col min="5379" max="5379" width="12.5703125" style="91"/>
    <col min="5380" max="5380" width="26.28515625" style="91" bestFit="1" customWidth="1"/>
    <col min="5381" max="5632" width="12.5703125" style="91"/>
    <col min="5633" max="5634" width="13.85546875" style="91" customWidth="1"/>
    <col min="5635" max="5635" width="12.5703125" style="91"/>
    <col min="5636" max="5636" width="26.28515625" style="91" bestFit="1" customWidth="1"/>
    <col min="5637" max="5888" width="12.5703125" style="91"/>
    <col min="5889" max="5890" width="13.85546875" style="91" customWidth="1"/>
    <col min="5891" max="5891" width="12.5703125" style="91"/>
    <col min="5892" max="5892" width="26.28515625" style="91" bestFit="1" customWidth="1"/>
    <col min="5893" max="6144" width="12.5703125" style="91"/>
    <col min="6145" max="6146" width="13.85546875" style="91" customWidth="1"/>
    <col min="6147" max="6147" width="12.5703125" style="91"/>
    <col min="6148" max="6148" width="26.28515625" style="91" bestFit="1" customWidth="1"/>
    <col min="6149" max="6400" width="12.5703125" style="91"/>
    <col min="6401" max="6402" width="13.85546875" style="91" customWidth="1"/>
    <col min="6403" max="6403" width="12.5703125" style="91"/>
    <col min="6404" max="6404" width="26.28515625" style="91" bestFit="1" customWidth="1"/>
    <col min="6405" max="6656" width="12.5703125" style="91"/>
    <col min="6657" max="6658" width="13.85546875" style="91" customWidth="1"/>
    <col min="6659" max="6659" width="12.5703125" style="91"/>
    <col min="6660" max="6660" width="26.28515625" style="91" bestFit="1" customWidth="1"/>
    <col min="6661" max="6912" width="12.5703125" style="91"/>
    <col min="6913" max="6914" width="13.85546875" style="91" customWidth="1"/>
    <col min="6915" max="6915" width="12.5703125" style="91"/>
    <col min="6916" max="6916" width="26.28515625" style="91" bestFit="1" customWidth="1"/>
    <col min="6917" max="7168" width="12.5703125" style="91"/>
    <col min="7169" max="7170" width="13.85546875" style="91" customWidth="1"/>
    <col min="7171" max="7171" width="12.5703125" style="91"/>
    <col min="7172" max="7172" width="26.28515625" style="91" bestFit="1" customWidth="1"/>
    <col min="7173" max="7424" width="12.5703125" style="91"/>
    <col min="7425" max="7426" width="13.85546875" style="91" customWidth="1"/>
    <col min="7427" max="7427" width="12.5703125" style="91"/>
    <col min="7428" max="7428" width="26.28515625" style="91" bestFit="1" customWidth="1"/>
    <col min="7429" max="7680" width="12.5703125" style="91"/>
    <col min="7681" max="7682" width="13.85546875" style="91" customWidth="1"/>
    <col min="7683" max="7683" width="12.5703125" style="91"/>
    <col min="7684" max="7684" width="26.28515625" style="91" bestFit="1" customWidth="1"/>
    <col min="7685" max="7936" width="12.5703125" style="91"/>
    <col min="7937" max="7938" width="13.85546875" style="91" customWidth="1"/>
    <col min="7939" max="7939" width="12.5703125" style="91"/>
    <col min="7940" max="7940" width="26.28515625" style="91" bestFit="1" customWidth="1"/>
    <col min="7941" max="8192" width="12.5703125" style="91"/>
    <col min="8193" max="8194" width="13.85546875" style="91" customWidth="1"/>
    <col min="8195" max="8195" width="12.5703125" style="91"/>
    <col min="8196" max="8196" width="26.28515625" style="91" bestFit="1" customWidth="1"/>
    <col min="8197" max="8448" width="12.5703125" style="91"/>
    <col min="8449" max="8450" width="13.85546875" style="91" customWidth="1"/>
    <col min="8451" max="8451" width="12.5703125" style="91"/>
    <col min="8452" max="8452" width="26.28515625" style="91" bestFit="1" customWidth="1"/>
    <col min="8453" max="8704" width="12.5703125" style="91"/>
    <col min="8705" max="8706" width="13.85546875" style="91" customWidth="1"/>
    <col min="8707" max="8707" width="12.5703125" style="91"/>
    <col min="8708" max="8708" width="26.28515625" style="91" bestFit="1" customWidth="1"/>
    <col min="8709" max="8960" width="12.5703125" style="91"/>
    <col min="8961" max="8962" width="13.85546875" style="91" customWidth="1"/>
    <col min="8963" max="8963" width="12.5703125" style="91"/>
    <col min="8964" max="8964" width="26.28515625" style="91" bestFit="1" customWidth="1"/>
    <col min="8965" max="9216" width="12.5703125" style="91"/>
    <col min="9217" max="9218" width="13.85546875" style="91" customWidth="1"/>
    <col min="9219" max="9219" width="12.5703125" style="91"/>
    <col min="9220" max="9220" width="26.28515625" style="91" bestFit="1" customWidth="1"/>
    <col min="9221" max="9472" width="12.5703125" style="91"/>
    <col min="9473" max="9474" width="13.85546875" style="91" customWidth="1"/>
    <col min="9475" max="9475" width="12.5703125" style="91"/>
    <col min="9476" max="9476" width="26.28515625" style="91" bestFit="1" customWidth="1"/>
    <col min="9477" max="9728" width="12.5703125" style="91"/>
    <col min="9729" max="9730" width="13.85546875" style="91" customWidth="1"/>
    <col min="9731" max="9731" width="12.5703125" style="91"/>
    <col min="9732" max="9732" width="26.28515625" style="91" bestFit="1" customWidth="1"/>
    <col min="9733" max="9984" width="12.5703125" style="91"/>
    <col min="9985" max="9986" width="13.85546875" style="91" customWidth="1"/>
    <col min="9987" max="9987" width="12.5703125" style="91"/>
    <col min="9988" max="9988" width="26.28515625" style="91" bestFit="1" customWidth="1"/>
    <col min="9989" max="10240" width="12.5703125" style="91"/>
    <col min="10241" max="10242" width="13.85546875" style="91" customWidth="1"/>
    <col min="10243" max="10243" width="12.5703125" style="91"/>
    <col min="10244" max="10244" width="26.28515625" style="91" bestFit="1" customWidth="1"/>
    <col min="10245" max="10496" width="12.5703125" style="91"/>
    <col min="10497" max="10498" width="13.85546875" style="91" customWidth="1"/>
    <col min="10499" max="10499" width="12.5703125" style="91"/>
    <col min="10500" max="10500" width="26.28515625" style="91" bestFit="1" customWidth="1"/>
    <col min="10501" max="10752" width="12.5703125" style="91"/>
    <col min="10753" max="10754" width="13.85546875" style="91" customWidth="1"/>
    <col min="10755" max="10755" width="12.5703125" style="91"/>
    <col min="10756" max="10756" width="26.28515625" style="91" bestFit="1" customWidth="1"/>
    <col min="10757" max="11008" width="12.5703125" style="91"/>
    <col min="11009" max="11010" width="13.85546875" style="91" customWidth="1"/>
    <col min="11011" max="11011" width="12.5703125" style="91"/>
    <col min="11012" max="11012" width="26.28515625" style="91" bestFit="1" customWidth="1"/>
    <col min="11013" max="11264" width="12.5703125" style="91"/>
    <col min="11265" max="11266" width="13.85546875" style="91" customWidth="1"/>
    <col min="11267" max="11267" width="12.5703125" style="91"/>
    <col min="11268" max="11268" width="26.28515625" style="91" bestFit="1" customWidth="1"/>
    <col min="11269" max="11520" width="12.5703125" style="91"/>
    <col min="11521" max="11522" width="13.85546875" style="91" customWidth="1"/>
    <col min="11523" max="11523" width="12.5703125" style="91"/>
    <col min="11524" max="11524" width="26.28515625" style="91" bestFit="1" customWidth="1"/>
    <col min="11525" max="11776" width="12.5703125" style="91"/>
    <col min="11777" max="11778" width="13.85546875" style="91" customWidth="1"/>
    <col min="11779" max="11779" width="12.5703125" style="91"/>
    <col min="11780" max="11780" width="26.28515625" style="91" bestFit="1" customWidth="1"/>
    <col min="11781" max="12032" width="12.5703125" style="91"/>
    <col min="12033" max="12034" width="13.85546875" style="91" customWidth="1"/>
    <col min="12035" max="12035" width="12.5703125" style="91"/>
    <col min="12036" max="12036" width="26.28515625" style="91" bestFit="1" customWidth="1"/>
    <col min="12037" max="12288" width="12.5703125" style="91"/>
    <col min="12289" max="12290" width="13.85546875" style="91" customWidth="1"/>
    <col min="12291" max="12291" width="12.5703125" style="91"/>
    <col min="12292" max="12292" width="26.28515625" style="91" bestFit="1" customWidth="1"/>
    <col min="12293" max="12544" width="12.5703125" style="91"/>
    <col min="12545" max="12546" width="13.85546875" style="91" customWidth="1"/>
    <col min="12547" max="12547" width="12.5703125" style="91"/>
    <col min="12548" max="12548" width="26.28515625" style="91" bestFit="1" customWidth="1"/>
    <col min="12549" max="12800" width="12.5703125" style="91"/>
    <col min="12801" max="12802" width="13.85546875" style="91" customWidth="1"/>
    <col min="12803" max="12803" width="12.5703125" style="91"/>
    <col min="12804" max="12804" width="26.28515625" style="91" bestFit="1" customWidth="1"/>
    <col min="12805" max="13056" width="12.5703125" style="91"/>
    <col min="13057" max="13058" width="13.85546875" style="91" customWidth="1"/>
    <col min="13059" max="13059" width="12.5703125" style="91"/>
    <col min="13060" max="13060" width="26.28515625" style="91" bestFit="1" customWidth="1"/>
    <col min="13061" max="13312" width="12.5703125" style="91"/>
    <col min="13313" max="13314" width="13.85546875" style="91" customWidth="1"/>
    <col min="13315" max="13315" width="12.5703125" style="91"/>
    <col min="13316" max="13316" width="26.28515625" style="91" bestFit="1" customWidth="1"/>
    <col min="13317" max="13568" width="12.5703125" style="91"/>
    <col min="13569" max="13570" width="13.85546875" style="91" customWidth="1"/>
    <col min="13571" max="13571" width="12.5703125" style="91"/>
    <col min="13572" max="13572" width="26.28515625" style="91" bestFit="1" customWidth="1"/>
    <col min="13573" max="13824" width="12.5703125" style="91"/>
    <col min="13825" max="13826" width="13.85546875" style="91" customWidth="1"/>
    <col min="13827" max="13827" width="12.5703125" style="91"/>
    <col min="13828" max="13828" width="26.28515625" style="91" bestFit="1" customWidth="1"/>
    <col min="13829" max="14080" width="12.5703125" style="91"/>
    <col min="14081" max="14082" width="13.85546875" style="91" customWidth="1"/>
    <col min="14083" max="14083" width="12.5703125" style="91"/>
    <col min="14084" max="14084" width="26.28515625" style="91" bestFit="1" customWidth="1"/>
    <col min="14085" max="14336" width="12.5703125" style="91"/>
    <col min="14337" max="14338" width="13.85546875" style="91" customWidth="1"/>
    <col min="14339" max="14339" width="12.5703125" style="91"/>
    <col min="14340" max="14340" width="26.28515625" style="91" bestFit="1" customWidth="1"/>
    <col min="14341" max="14592" width="12.5703125" style="91"/>
    <col min="14593" max="14594" width="13.85546875" style="91" customWidth="1"/>
    <col min="14595" max="14595" width="12.5703125" style="91"/>
    <col min="14596" max="14596" width="26.28515625" style="91" bestFit="1" customWidth="1"/>
    <col min="14597" max="14848" width="12.5703125" style="91"/>
    <col min="14849" max="14850" width="13.85546875" style="91" customWidth="1"/>
    <col min="14851" max="14851" width="12.5703125" style="91"/>
    <col min="14852" max="14852" width="26.28515625" style="91" bestFit="1" customWidth="1"/>
    <col min="14853" max="15104" width="12.5703125" style="91"/>
    <col min="15105" max="15106" width="13.85546875" style="91" customWidth="1"/>
    <col min="15107" max="15107" width="12.5703125" style="91"/>
    <col min="15108" max="15108" width="26.28515625" style="91" bestFit="1" customWidth="1"/>
    <col min="15109" max="15360" width="12.5703125" style="91"/>
    <col min="15361" max="15362" width="13.85546875" style="91" customWidth="1"/>
    <col min="15363" max="15363" width="12.5703125" style="91"/>
    <col min="15364" max="15364" width="26.28515625" style="91" bestFit="1" customWidth="1"/>
    <col min="15365" max="15616" width="12.5703125" style="91"/>
    <col min="15617" max="15618" width="13.85546875" style="91" customWidth="1"/>
    <col min="15619" max="15619" width="12.5703125" style="91"/>
    <col min="15620" max="15620" width="26.28515625" style="91" bestFit="1" customWidth="1"/>
    <col min="15621" max="15872" width="12.5703125" style="91"/>
    <col min="15873" max="15874" width="13.85546875" style="91" customWidth="1"/>
    <col min="15875" max="15875" width="12.5703125" style="91"/>
    <col min="15876" max="15876" width="26.28515625" style="91" bestFit="1" customWidth="1"/>
    <col min="15877" max="16128" width="12.5703125" style="91"/>
    <col min="16129" max="16130" width="13.85546875" style="91" customWidth="1"/>
    <col min="16131" max="16131" width="12.5703125" style="91"/>
    <col min="16132" max="16132" width="26.28515625" style="91" bestFit="1" customWidth="1"/>
    <col min="16133" max="16384" width="12.5703125" style="91"/>
  </cols>
  <sheetData>
    <row r="1" spans="1:12" ht="15.75">
      <c r="A1" s="89" t="s">
        <v>125</v>
      </c>
      <c r="K1" s="119">
        <f>AVERAGE(C67:C88)</f>
        <v>5.8461412272727255E-2</v>
      </c>
      <c r="L1" s="120" t="s">
        <v>144</v>
      </c>
    </row>
    <row r="2" spans="1:12">
      <c r="A2" s="92" t="s">
        <v>78</v>
      </c>
      <c r="K2" s="121">
        <f>K4/100</f>
        <v>7.460262415608325E-2</v>
      </c>
      <c r="L2" s="122" t="s">
        <v>142</v>
      </c>
    </row>
    <row r="3" spans="1:12">
      <c r="A3" s="92" t="s">
        <v>79</v>
      </c>
      <c r="B3" s="93" t="s">
        <v>80</v>
      </c>
      <c r="C3" s="94" t="s">
        <v>81</v>
      </c>
      <c r="K3" s="119">
        <f>K2-K1</f>
        <v>1.6141211883355995E-2</v>
      </c>
      <c r="L3" s="120" t="s">
        <v>143</v>
      </c>
    </row>
    <row r="4" spans="1:12">
      <c r="A4" s="95">
        <v>1926</v>
      </c>
      <c r="B4" s="96">
        <v>3.2664520000000002E-2</v>
      </c>
      <c r="C4" s="96">
        <v>3.5438999999999998E-2</v>
      </c>
      <c r="K4" s="120">
        <v>7.4602624156083248</v>
      </c>
      <c r="L4" s="120"/>
    </row>
    <row r="5" spans="1:12">
      <c r="A5" s="95">
        <v>1927</v>
      </c>
      <c r="B5" s="96">
        <v>3.1247210000000001E-2</v>
      </c>
      <c r="C5" s="96">
        <v>3.1649999999999998E-2</v>
      </c>
    </row>
    <row r="6" spans="1:12">
      <c r="A6" s="95">
        <v>1928</v>
      </c>
      <c r="B6" s="96">
        <v>3.5578970000000001E-2</v>
      </c>
      <c r="C6" s="96">
        <v>3.3993999999999996E-2</v>
      </c>
    </row>
    <row r="7" spans="1:12">
      <c r="A7" s="95">
        <v>1929</v>
      </c>
      <c r="B7" s="96">
        <v>4.7480180000000004E-2</v>
      </c>
      <c r="C7" s="96">
        <v>3.4047999999999995E-2</v>
      </c>
    </row>
    <row r="8" spans="1:12">
      <c r="A8" s="95">
        <v>1930</v>
      </c>
      <c r="B8" s="96">
        <v>2.4103409999999999E-2</v>
      </c>
      <c r="C8" s="96">
        <v>3.3041000000000001E-2</v>
      </c>
    </row>
    <row r="9" spans="1:12">
      <c r="A9" s="95">
        <v>1931</v>
      </c>
      <c r="B9" s="96">
        <v>1.073027E-2</v>
      </c>
      <c r="C9" s="96">
        <v>4.0724999999999997E-2</v>
      </c>
    </row>
    <row r="10" spans="1:12">
      <c r="A10" s="95">
        <v>1932</v>
      </c>
      <c r="B10" s="96">
        <v>9.6172800000000006E-3</v>
      </c>
      <c r="C10" s="96">
        <v>3.1515000000000001E-2</v>
      </c>
    </row>
    <row r="11" spans="1:12">
      <c r="A11" s="95">
        <v>1933</v>
      </c>
      <c r="B11" s="96">
        <v>2.9745800000000001E-3</v>
      </c>
      <c r="C11" s="96">
        <v>3.356E-2</v>
      </c>
    </row>
    <row r="12" spans="1:12">
      <c r="A12" s="95">
        <v>1934</v>
      </c>
      <c r="B12" s="96">
        <v>1.6281300000000002E-3</v>
      </c>
      <c r="C12" s="96">
        <v>2.9259E-2</v>
      </c>
    </row>
    <row r="13" spans="1:12">
      <c r="A13" s="95">
        <v>1935</v>
      </c>
      <c r="B13" s="96">
        <v>1.6863E-3</v>
      </c>
      <c r="C13" s="96">
        <v>2.7633999999999999E-2</v>
      </c>
    </row>
    <row r="14" spans="1:12">
      <c r="A14" s="95">
        <v>1936</v>
      </c>
      <c r="B14" s="96">
        <v>1.7744199999999999E-3</v>
      </c>
      <c r="C14" s="96">
        <v>2.5541000000000001E-2</v>
      </c>
    </row>
    <row r="15" spans="1:12">
      <c r="A15" s="95">
        <v>1937</v>
      </c>
      <c r="B15" s="96">
        <v>3.0792000000000003E-3</v>
      </c>
      <c r="C15" s="96">
        <v>2.7335999999999999E-2</v>
      </c>
    </row>
    <row r="16" spans="1:12">
      <c r="A16" s="95">
        <v>1938</v>
      </c>
      <c r="B16" s="96">
        <v>-1.6222E-4</v>
      </c>
      <c r="C16" s="96">
        <v>2.5236999999999999E-2</v>
      </c>
    </row>
    <row r="17" spans="1:16">
      <c r="A17" s="95">
        <v>1939</v>
      </c>
      <c r="B17" s="96">
        <v>2.0499E-4</v>
      </c>
      <c r="C17" s="96">
        <v>2.2589000000000001E-2</v>
      </c>
    </row>
    <row r="18" spans="1:16">
      <c r="A18" s="95">
        <v>1940</v>
      </c>
      <c r="B18" s="96">
        <v>4.7980000000000005E-5</v>
      </c>
      <c r="C18" s="96">
        <v>1.9434E-2</v>
      </c>
    </row>
    <row r="19" spans="1:16">
      <c r="A19" s="95">
        <v>1941</v>
      </c>
      <c r="B19" s="96">
        <v>5.9710999999999998E-4</v>
      </c>
      <c r="C19" s="96">
        <v>2.036E-2</v>
      </c>
    </row>
    <row r="20" spans="1:16">
      <c r="A20" s="95">
        <v>1942</v>
      </c>
      <c r="B20" s="96">
        <v>2.6802500000000003E-3</v>
      </c>
      <c r="C20" s="96">
        <v>2.4571999999999997E-2</v>
      </c>
    </row>
    <row r="21" spans="1:16">
      <c r="A21" s="95">
        <v>1943</v>
      </c>
      <c r="B21" s="96">
        <v>3.4715099999999997E-3</v>
      </c>
      <c r="C21" s="96">
        <v>2.4788000000000001E-2</v>
      </c>
    </row>
    <row r="22" spans="1:16">
      <c r="A22" s="95">
        <v>1944</v>
      </c>
      <c r="B22" s="96">
        <v>3.3049899999999998E-3</v>
      </c>
      <c r="C22" s="96">
        <v>2.4601000000000001E-2</v>
      </c>
      <c r="D22" s="97" t="s">
        <v>82</v>
      </c>
      <c r="K22" s="98" t="s">
        <v>83</v>
      </c>
      <c r="N22" s="91" t="s">
        <v>84</v>
      </c>
    </row>
    <row r="23" spans="1:16">
      <c r="A23" s="95">
        <v>1945</v>
      </c>
      <c r="B23" s="96">
        <v>3.2959600000000001E-3</v>
      </c>
      <c r="C23" s="96">
        <v>1.9925999999999999E-2</v>
      </c>
      <c r="D23" s="97" t="s">
        <v>50</v>
      </c>
      <c r="K23" s="97" t="s">
        <v>50</v>
      </c>
      <c r="N23" s="91" t="s">
        <v>50</v>
      </c>
    </row>
    <row r="24" spans="1:16">
      <c r="A24" s="95">
        <v>1946</v>
      </c>
      <c r="B24" s="96">
        <v>3.5306999999999999E-3</v>
      </c>
      <c r="C24" s="96">
        <v>2.1235E-2</v>
      </c>
      <c r="D24" s="99">
        <v>0</v>
      </c>
      <c r="E24" s="99">
        <v>2.9499999999999998E-2</v>
      </c>
      <c r="K24" s="99">
        <v>0</v>
      </c>
      <c r="L24" s="99">
        <v>5.6500000000000002E-2</v>
      </c>
      <c r="M24" s="99">
        <v>95</v>
      </c>
      <c r="N24" s="91">
        <v>0</v>
      </c>
      <c r="O24" s="91">
        <v>5.8000000000000003E-2</v>
      </c>
      <c r="P24" s="91">
        <v>98</v>
      </c>
    </row>
    <row r="25" spans="1:16">
      <c r="A25" s="95">
        <v>1947</v>
      </c>
      <c r="B25" s="96">
        <v>5.0343699999999998E-3</v>
      </c>
      <c r="C25" s="96">
        <v>2.4319E-2</v>
      </c>
      <c r="D25" s="99">
        <v>1</v>
      </c>
      <c r="E25" s="99">
        <v>3.4500000000000003E-2</v>
      </c>
      <c r="K25" s="99">
        <v>1</v>
      </c>
      <c r="L25" s="99">
        <v>6.7100000000000007E-2</v>
      </c>
      <c r="M25" s="99">
        <v>96</v>
      </c>
      <c r="N25" s="91">
        <v>1</v>
      </c>
      <c r="O25" s="91">
        <v>5.3499999999999999E-2</v>
      </c>
      <c r="P25" s="91">
        <v>99</v>
      </c>
    </row>
    <row r="26" spans="1:16">
      <c r="A26" s="95">
        <v>1948</v>
      </c>
      <c r="B26" s="96">
        <v>8.1117499999999992E-3</v>
      </c>
      <c r="C26" s="96">
        <v>2.3692000000000001E-2</v>
      </c>
      <c r="D26" s="99">
        <v>2</v>
      </c>
      <c r="E26" s="99">
        <v>4.0899999999999999E-2</v>
      </c>
      <c r="K26" s="99">
        <v>2</v>
      </c>
      <c r="L26" s="99">
        <v>7.0699999999999999E-2</v>
      </c>
      <c r="M26" s="99">
        <v>97</v>
      </c>
      <c r="N26" s="91">
        <v>2</v>
      </c>
      <c r="O26" s="91">
        <v>5.3600000000000002E-2</v>
      </c>
      <c r="P26" s="91">
        <v>0</v>
      </c>
    </row>
    <row r="27" spans="1:16">
      <c r="A27" s="95">
        <v>1949</v>
      </c>
      <c r="B27" s="96">
        <v>1.1026320000000001E-2</v>
      </c>
      <c r="C27" s="96">
        <v>2.0910000000000002E-2</v>
      </c>
      <c r="D27" s="99">
        <v>3</v>
      </c>
      <c r="E27" s="99">
        <v>4.65E-2</v>
      </c>
      <c r="K27" s="99">
        <v>3</v>
      </c>
      <c r="L27" s="99">
        <v>7.3300000000000004E-2</v>
      </c>
      <c r="M27" s="99">
        <v>98</v>
      </c>
      <c r="N27" s="91">
        <v>3</v>
      </c>
      <c r="O27" s="91">
        <v>5.4100000000000002E-2</v>
      </c>
      <c r="P27" s="91">
        <v>1</v>
      </c>
    </row>
    <row r="28" spans="1:16">
      <c r="A28" s="95">
        <v>1950</v>
      </c>
      <c r="B28" s="96">
        <v>1.195597E-2</v>
      </c>
      <c r="C28" s="96">
        <v>2.2412000000000001E-2</v>
      </c>
      <c r="D28" s="99">
        <v>4</v>
      </c>
      <c r="E28" s="99">
        <v>5.1799999999999999E-2</v>
      </c>
      <c r="K28" s="99">
        <v>4</v>
      </c>
      <c r="L28" s="99">
        <v>7.4099999999999999E-2</v>
      </c>
      <c r="M28" s="99">
        <v>99</v>
      </c>
      <c r="N28" s="91">
        <v>4</v>
      </c>
      <c r="O28" s="91">
        <v>5.4199999999999998E-2</v>
      </c>
      <c r="P28" s="91">
        <v>2</v>
      </c>
    </row>
    <row r="29" spans="1:16">
      <c r="A29" s="95">
        <v>1951</v>
      </c>
      <c r="B29" s="96">
        <v>1.492806E-2</v>
      </c>
      <c r="C29" s="96">
        <v>2.6875E-2</v>
      </c>
      <c r="D29" s="99">
        <v>5</v>
      </c>
      <c r="E29" s="99">
        <v>5.5800000000000002E-2</v>
      </c>
      <c r="K29" s="99">
        <v>5</v>
      </c>
      <c r="L29" s="99">
        <v>7.3800000000000004E-2</v>
      </c>
      <c r="M29" s="99">
        <v>0</v>
      </c>
      <c r="N29" s="91">
        <v>5</v>
      </c>
      <c r="O29" s="91">
        <v>5.4399999999999997E-2</v>
      </c>
      <c r="P29" s="91">
        <v>3</v>
      </c>
    </row>
    <row r="30" spans="1:16">
      <c r="A30" s="95">
        <v>1952</v>
      </c>
      <c r="B30" s="96">
        <v>1.6560129999999999E-2</v>
      </c>
      <c r="C30" s="96">
        <v>2.7875999999999998E-2</v>
      </c>
      <c r="D30" s="99">
        <v>6</v>
      </c>
      <c r="E30" s="99">
        <v>5.9299999999999999E-2</v>
      </c>
      <c r="K30" s="99">
        <v>6</v>
      </c>
      <c r="L30" s="99">
        <v>7.4300000000000005E-2</v>
      </c>
      <c r="M30" s="99">
        <v>1</v>
      </c>
      <c r="N30" s="91">
        <v>6</v>
      </c>
      <c r="O30" s="91">
        <v>5.5100000000000003E-2</v>
      </c>
      <c r="P30" s="91">
        <v>4</v>
      </c>
    </row>
    <row r="31" spans="1:16">
      <c r="A31" s="95">
        <v>1953</v>
      </c>
      <c r="B31" s="96">
        <v>1.823719E-2</v>
      </c>
      <c r="C31" s="96">
        <v>2.7355999999999998E-2</v>
      </c>
      <c r="D31" s="99">
        <v>7</v>
      </c>
      <c r="E31" s="99">
        <v>6.2100000000000002E-2</v>
      </c>
      <c r="K31" s="99">
        <v>7</v>
      </c>
      <c r="L31" s="99">
        <v>7.4300000000000005E-2</v>
      </c>
      <c r="M31" s="99">
        <v>2</v>
      </c>
      <c r="N31" s="91">
        <v>7</v>
      </c>
      <c r="O31" s="91">
        <v>5.5599999999999997E-2</v>
      </c>
      <c r="P31" s="91">
        <v>5</v>
      </c>
    </row>
    <row r="32" spans="1:16">
      <c r="A32" s="95">
        <v>1954</v>
      </c>
      <c r="B32" s="96">
        <v>8.6388300000000001E-3</v>
      </c>
      <c r="C32" s="96">
        <v>2.7189999999999999E-2</v>
      </c>
      <c r="D32" s="99">
        <v>8</v>
      </c>
      <c r="E32" s="99">
        <v>6.4600000000000005E-2</v>
      </c>
      <c r="K32" s="99">
        <v>8</v>
      </c>
      <c r="L32" s="99">
        <v>7.51E-2</v>
      </c>
      <c r="M32" s="99">
        <v>3</v>
      </c>
      <c r="N32" s="91">
        <v>8</v>
      </c>
      <c r="O32" s="91">
        <v>5.62E-2</v>
      </c>
      <c r="P32" s="91">
        <v>6</v>
      </c>
    </row>
    <row r="33" spans="1:16">
      <c r="A33" s="95">
        <v>1955</v>
      </c>
      <c r="B33" s="96">
        <v>1.5736550000000002E-2</v>
      </c>
      <c r="C33" s="96">
        <v>2.9470999999999997E-2</v>
      </c>
      <c r="D33" s="99">
        <v>9</v>
      </c>
      <c r="E33" s="99">
        <v>6.6500000000000004E-2</v>
      </c>
      <c r="K33" s="99">
        <v>9</v>
      </c>
      <c r="L33" s="99">
        <v>7.6200000000000004E-2</v>
      </c>
      <c r="M33" s="99">
        <v>4</v>
      </c>
      <c r="N33" s="91">
        <v>9</v>
      </c>
      <c r="O33" s="91">
        <v>5.67E-2</v>
      </c>
      <c r="P33" s="91">
        <v>7</v>
      </c>
    </row>
    <row r="34" spans="1:16">
      <c r="A34" s="95">
        <v>1956</v>
      </c>
      <c r="B34" s="96">
        <v>2.4592450000000002E-2</v>
      </c>
      <c r="C34" s="96">
        <v>3.4544999999999999E-2</v>
      </c>
      <c r="D34" s="99">
        <v>10</v>
      </c>
      <c r="E34" s="99">
        <v>6.7699999999999996E-2</v>
      </c>
      <c r="K34" s="99">
        <v>10</v>
      </c>
      <c r="L34" s="99">
        <v>7.6499999999999999E-2</v>
      </c>
      <c r="M34" s="99">
        <v>5</v>
      </c>
      <c r="N34" s="91">
        <v>10</v>
      </c>
      <c r="O34" s="91">
        <v>5.7200000000000001E-2</v>
      </c>
      <c r="P34" s="91">
        <v>8</v>
      </c>
    </row>
    <row r="35" spans="1:16">
      <c r="A35" s="95">
        <v>1957</v>
      </c>
      <c r="B35" s="96">
        <v>3.1390539999999995E-2</v>
      </c>
      <c r="C35" s="96">
        <v>3.2329999999999998E-2</v>
      </c>
    </row>
    <row r="36" spans="1:16">
      <c r="A36" s="95">
        <v>1958</v>
      </c>
      <c r="B36" s="96">
        <v>1.541471E-2</v>
      </c>
      <c r="C36" s="96">
        <v>3.8170000000000003E-2</v>
      </c>
    </row>
    <row r="37" spans="1:16">
      <c r="A37" s="95">
        <v>1959</v>
      </c>
      <c r="B37" s="96">
        <v>2.951966E-2</v>
      </c>
      <c r="C37" s="96">
        <v>4.471E-2</v>
      </c>
      <c r="K37" s="91" t="s">
        <v>126</v>
      </c>
    </row>
    <row r="38" spans="1:16">
      <c r="A38" s="95">
        <v>1960</v>
      </c>
      <c r="B38" s="96">
        <v>2.6627390000000001E-2</v>
      </c>
      <c r="C38" s="96">
        <v>3.8031000000000002E-2</v>
      </c>
      <c r="K38" s="91" t="s">
        <v>50</v>
      </c>
    </row>
    <row r="39" spans="1:16">
      <c r="A39" s="95">
        <v>1961</v>
      </c>
      <c r="B39" s="96">
        <v>2.1265260000000001E-2</v>
      </c>
      <c r="C39" s="96">
        <v>4.1520000000000001E-2</v>
      </c>
      <c r="K39" s="91">
        <v>0</v>
      </c>
      <c r="L39" s="118">
        <v>0</v>
      </c>
    </row>
    <row r="40" spans="1:16">
      <c r="A40" s="95">
        <v>1962</v>
      </c>
      <c r="B40" s="96">
        <v>2.7336330000000002E-2</v>
      </c>
      <c r="C40" s="96">
        <v>3.9541E-2</v>
      </c>
      <c r="K40" s="91">
        <v>1</v>
      </c>
      <c r="L40" s="118">
        <v>1.4E-3</v>
      </c>
    </row>
    <row r="41" spans="1:16">
      <c r="A41" s="95">
        <v>1963</v>
      </c>
      <c r="B41" s="96">
        <v>3.1165200000000001E-2</v>
      </c>
      <c r="C41" s="96">
        <v>4.1694000000000002E-2</v>
      </c>
      <c r="K41" s="91">
        <v>2</v>
      </c>
      <c r="L41" s="118">
        <v>2.8E-3</v>
      </c>
    </row>
    <row r="42" spans="1:16">
      <c r="A42" s="95">
        <v>1964</v>
      </c>
      <c r="B42" s="96">
        <v>3.5357189999999997E-2</v>
      </c>
      <c r="C42" s="96">
        <v>4.2266000000000005E-2</v>
      </c>
      <c r="K42" s="91">
        <v>3</v>
      </c>
      <c r="L42" s="118">
        <v>5.0000000000000001E-3</v>
      </c>
    </row>
    <row r="43" spans="1:16">
      <c r="A43" s="95">
        <v>1965</v>
      </c>
      <c r="B43" s="96">
        <v>3.9272349999999998E-2</v>
      </c>
      <c r="C43" s="96">
        <v>4.5002000000000007E-2</v>
      </c>
      <c r="K43" s="91">
        <v>4</v>
      </c>
      <c r="L43" s="118">
        <v>6.8999999999999999E-3</v>
      </c>
    </row>
    <row r="44" spans="1:16">
      <c r="A44" s="95">
        <v>1966</v>
      </c>
      <c r="B44" s="96">
        <v>4.7593120000000003E-2</v>
      </c>
      <c r="C44" s="96">
        <v>4.5548999999999999E-2</v>
      </c>
      <c r="K44" s="91">
        <v>5</v>
      </c>
      <c r="L44" s="118">
        <v>1.0999999999999999E-2</v>
      </c>
    </row>
    <row r="45" spans="1:16">
      <c r="A45" s="95">
        <v>1967</v>
      </c>
      <c r="B45" s="96">
        <v>4.2100080000000005E-2</v>
      </c>
      <c r="C45" s="96">
        <v>5.5598999999999996E-2</v>
      </c>
      <c r="K45" s="91">
        <v>6</v>
      </c>
      <c r="L45" s="118">
        <v>1.3299999999999999E-2</v>
      </c>
    </row>
    <row r="46" spans="1:16">
      <c r="A46" s="95">
        <v>1968</v>
      </c>
      <c r="B46" s="96">
        <v>5.2057939999999997E-2</v>
      </c>
      <c r="C46" s="96">
        <v>5.9775999999999996E-2</v>
      </c>
      <c r="K46" s="91">
        <v>7</v>
      </c>
      <c r="L46" s="118">
        <v>1.52E-2</v>
      </c>
    </row>
    <row r="47" spans="1:16">
      <c r="A47" s="95">
        <v>1969</v>
      </c>
      <c r="B47" s="96">
        <v>6.5838069999999999E-2</v>
      </c>
      <c r="C47" s="96">
        <v>6.8669999999999995E-2</v>
      </c>
      <c r="K47" s="91">
        <v>8</v>
      </c>
      <c r="L47" s="118">
        <v>1.7299999999999999E-2</v>
      </c>
    </row>
    <row r="48" spans="1:16">
      <c r="A48" s="95">
        <v>1970</v>
      </c>
      <c r="B48" s="96">
        <v>6.5249699999999994E-2</v>
      </c>
      <c r="C48" s="96">
        <v>6.4760999999999999E-2</v>
      </c>
      <c r="K48" s="91">
        <v>9</v>
      </c>
      <c r="L48" s="118">
        <v>1.9800000000000002E-2</v>
      </c>
    </row>
    <row r="49" spans="1:12">
      <c r="A49" s="95">
        <v>1971</v>
      </c>
      <c r="B49" s="96">
        <v>4.3861280000000002E-2</v>
      </c>
      <c r="C49" s="96">
        <v>5.9662E-2</v>
      </c>
      <c r="K49" s="91">
        <v>10</v>
      </c>
      <c r="L49" s="118">
        <v>2.2499999999999999E-2</v>
      </c>
    </row>
    <row r="50" spans="1:12">
      <c r="A50" s="95">
        <v>1972</v>
      </c>
      <c r="B50" s="96">
        <v>3.8399530000000001E-2</v>
      </c>
      <c r="C50" s="96">
        <v>5.9936999999999997E-2</v>
      </c>
    </row>
    <row r="51" spans="1:12">
      <c r="A51" s="95">
        <v>1973</v>
      </c>
      <c r="B51" s="96">
        <v>6.9303139999999999E-2</v>
      </c>
      <c r="C51" s="96">
        <v>7.2562000000000001E-2</v>
      </c>
    </row>
    <row r="52" spans="1:12">
      <c r="A52" s="95">
        <v>1974</v>
      </c>
      <c r="B52" s="96">
        <v>8.0030589999999999E-2</v>
      </c>
      <c r="C52" s="96">
        <v>7.6025999999999996E-2</v>
      </c>
    </row>
    <row r="53" spans="1:12">
      <c r="A53" s="95">
        <v>1975</v>
      </c>
      <c r="B53" s="96">
        <v>5.8035949999999996E-2</v>
      </c>
      <c r="C53" s="96">
        <v>8.0466999999999997E-2</v>
      </c>
    </row>
    <row r="54" spans="1:12">
      <c r="A54" s="95">
        <v>1976</v>
      </c>
      <c r="B54" s="96">
        <v>5.0825160000000001E-2</v>
      </c>
      <c r="C54" s="96">
        <v>7.2086999999999998E-2</v>
      </c>
    </row>
    <row r="55" spans="1:12">
      <c r="A55" s="95">
        <v>1977</v>
      </c>
      <c r="B55" s="96">
        <v>5.1202120000000004E-2</v>
      </c>
      <c r="C55" s="96">
        <v>8.0292999999999989E-2</v>
      </c>
    </row>
    <row r="56" spans="1:12">
      <c r="A56" s="95">
        <v>1978</v>
      </c>
      <c r="B56" s="96">
        <v>7.1808230000000001E-2</v>
      </c>
      <c r="C56" s="96">
        <v>8.9772000000000005E-2</v>
      </c>
    </row>
    <row r="57" spans="1:12">
      <c r="A57" s="95">
        <v>1979</v>
      </c>
      <c r="B57" s="96">
        <v>0.1037623</v>
      </c>
      <c r="C57" s="96">
        <v>0.101151</v>
      </c>
    </row>
    <row r="58" spans="1:12">
      <c r="A58" s="95">
        <v>1980</v>
      </c>
      <c r="B58" s="96">
        <v>0.11235512</v>
      </c>
      <c r="C58" s="96">
        <v>0.11987199999999999</v>
      </c>
    </row>
    <row r="59" spans="1:12">
      <c r="A59" s="95">
        <v>1981</v>
      </c>
      <c r="B59" s="96">
        <v>0.14708863</v>
      </c>
      <c r="C59" s="96">
        <v>0.13338998999999999</v>
      </c>
    </row>
    <row r="60" spans="1:12">
      <c r="A60" s="95">
        <v>1982</v>
      </c>
      <c r="B60" s="96">
        <v>0.10543084999999999</v>
      </c>
      <c r="C60" s="96">
        <v>0.10951000000000001</v>
      </c>
    </row>
    <row r="61" spans="1:12">
      <c r="A61" s="95">
        <v>1983</v>
      </c>
      <c r="B61" s="96">
        <v>8.7983220000000001E-2</v>
      </c>
      <c r="C61" s="96">
        <v>0.11966300000000001</v>
      </c>
    </row>
    <row r="62" spans="1:12">
      <c r="A62" s="95">
        <v>1984</v>
      </c>
      <c r="B62" s="96">
        <v>9.8493869999999997E-2</v>
      </c>
      <c r="C62" s="96">
        <v>0.11701</v>
      </c>
    </row>
    <row r="63" spans="1:12">
      <c r="A63" s="95">
        <v>1985</v>
      </c>
      <c r="B63" s="96">
        <v>7.7232950000000009E-2</v>
      </c>
      <c r="C63" s="96">
        <v>9.5578999999999997E-2</v>
      </c>
    </row>
    <row r="64" spans="1:12">
      <c r="A64" s="95">
        <v>1986</v>
      </c>
      <c r="B64" s="96">
        <v>6.162434E-2</v>
      </c>
      <c r="C64" s="96">
        <v>7.8891000000000003E-2</v>
      </c>
    </row>
    <row r="65" spans="1:4">
      <c r="A65" s="95">
        <v>1987</v>
      </c>
      <c r="B65" s="96">
        <v>5.4655959999999996E-2</v>
      </c>
      <c r="C65" s="96">
        <v>9.2043E-2</v>
      </c>
    </row>
    <row r="66" spans="1:4">
      <c r="A66" s="95">
        <v>1988</v>
      </c>
      <c r="B66" s="96">
        <v>6.3478060000000003E-2</v>
      </c>
      <c r="C66" s="96">
        <v>9.1850000000000001E-2</v>
      </c>
    </row>
    <row r="67" spans="1:4">
      <c r="A67" s="95">
        <v>1989</v>
      </c>
      <c r="B67" s="96">
        <v>8.3704260000000003E-2</v>
      </c>
      <c r="C67" s="96">
        <v>8.1633999999999998E-2</v>
      </c>
    </row>
    <row r="68" spans="1:4">
      <c r="A68" s="95">
        <v>1990</v>
      </c>
      <c r="B68" s="96">
        <v>7.8134700000000001E-2</v>
      </c>
      <c r="C68" s="96">
        <v>8.4435999999999997E-2</v>
      </c>
    </row>
    <row r="69" spans="1:4">
      <c r="A69" s="95">
        <v>1991</v>
      </c>
      <c r="B69" s="96">
        <v>5.5952760000000004E-2</v>
      </c>
      <c r="C69" s="96">
        <v>7.3013399999999992E-2</v>
      </c>
    </row>
    <row r="70" spans="1:4">
      <c r="A70" s="98">
        <v>1992</v>
      </c>
      <c r="B70" s="96">
        <v>3.50631E-2</v>
      </c>
      <c r="C70" s="96">
        <v>7.2572700000000004E-2</v>
      </c>
    </row>
    <row r="71" spans="1:4">
      <c r="A71" s="98">
        <v>1993</v>
      </c>
      <c r="B71" s="96">
        <v>2.896934E-2</v>
      </c>
      <c r="C71" s="96">
        <v>6.5443500000000002E-2</v>
      </c>
    </row>
    <row r="72" spans="1:4">
      <c r="A72" s="98">
        <v>1994</v>
      </c>
      <c r="B72" s="96">
        <v>3.9034640000000002E-2</v>
      </c>
      <c r="C72" s="96">
        <v>7.9923999999999995E-2</v>
      </c>
    </row>
    <row r="73" spans="1:4">
      <c r="A73" s="98">
        <v>1995</v>
      </c>
      <c r="B73" s="96">
        <v>5.5954490000000003E-2</v>
      </c>
      <c r="C73" s="96">
        <v>6.0280189999999997E-2</v>
      </c>
    </row>
    <row r="74" spans="1:4">
      <c r="A74" s="100">
        <v>1996</v>
      </c>
      <c r="B74" s="96">
        <v>5.2070679999999994E-2</v>
      </c>
      <c r="C74" s="96">
        <v>6.7252549999999994E-2</v>
      </c>
    </row>
    <row r="75" spans="1:4">
      <c r="A75" s="100">
        <v>1997</v>
      </c>
      <c r="B75" s="96">
        <v>5.2555449999999997E-2</v>
      </c>
      <c r="C75" s="96">
        <v>6.022827E-2</v>
      </c>
    </row>
    <row r="76" spans="1:4">
      <c r="A76" s="100">
        <v>1998</v>
      </c>
      <c r="B76" s="96">
        <v>4.8559049999999999E-2</v>
      </c>
      <c r="C76" s="96">
        <v>5.4235079999999998E-2</v>
      </c>
    </row>
    <row r="77" spans="1:4">
      <c r="A77" s="100">
        <v>1999</v>
      </c>
      <c r="B77" s="96">
        <v>4.6838459999999998E-2</v>
      </c>
      <c r="C77" s="96">
        <v>6.8207779999999996E-2</v>
      </c>
      <c r="D77" s="101"/>
    </row>
    <row r="78" spans="1:4">
      <c r="A78" s="100">
        <v>2000</v>
      </c>
      <c r="B78" s="96">
        <v>5.8932230000000002E-2</v>
      </c>
      <c r="C78" s="96">
        <v>5.5804900000000005E-2</v>
      </c>
      <c r="D78" s="101"/>
    </row>
    <row r="79" spans="1:4">
      <c r="A79" s="100">
        <v>2001</v>
      </c>
      <c r="B79" s="96">
        <v>3.8257560000000003E-2</v>
      </c>
      <c r="C79" s="96">
        <v>5.7508949999999996E-2</v>
      </c>
      <c r="D79" s="101"/>
    </row>
    <row r="80" spans="1:4">
      <c r="A80" s="100">
        <v>2002</v>
      </c>
      <c r="B80" s="96">
        <v>1.6466850000000002E-2</v>
      </c>
      <c r="C80" s="96">
        <v>4.8353799999999995E-2</v>
      </c>
      <c r="D80" s="101"/>
    </row>
    <row r="81" spans="1:8">
      <c r="A81" s="102">
        <v>2003</v>
      </c>
      <c r="B81" s="103">
        <v>1.0214465862369293E-2</v>
      </c>
      <c r="C81" s="103">
        <v>5.1117099999999895E-2</v>
      </c>
      <c r="D81" s="104"/>
      <c r="E81" s="104"/>
      <c r="F81" s="104"/>
      <c r="G81" s="104"/>
      <c r="H81" s="104"/>
    </row>
    <row r="82" spans="1:8">
      <c r="A82" s="102">
        <v>2004</v>
      </c>
      <c r="B82" s="103">
        <v>1.2025629224531542E-2</v>
      </c>
      <c r="C82" s="103">
        <v>4.8440740000000003E-2</v>
      </c>
      <c r="D82" s="104"/>
      <c r="E82" s="104"/>
      <c r="F82" s="104"/>
      <c r="G82" s="104"/>
      <c r="H82" s="104"/>
    </row>
    <row r="83" spans="1:8">
      <c r="A83" s="100">
        <v>2005</v>
      </c>
      <c r="B83" s="103">
        <v>2.97953550359999E-2</v>
      </c>
      <c r="C83" s="103">
        <v>4.612641E-2</v>
      </c>
      <c r="D83" s="104"/>
      <c r="E83" s="104"/>
      <c r="F83" s="104"/>
      <c r="G83" s="104"/>
    </row>
    <row r="84" spans="1:8">
      <c r="A84" s="100">
        <v>2006</v>
      </c>
      <c r="B84" s="103">
        <v>4.7996146239444898E-2</v>
      </c>
      <c r="C84" s="103">
        <v>4.909314E-2</v>
      </c>
      <c r="D84" s="104"/>
      <c r="E84" s="104"/>
      <c r="F84" s="104"/>
      <c r="G84" s="104"/>
    </row>
    <row r="85" spans="1:8">
      <c r="A85" s="102">
        <v>2007</v>
      </c>
      <c r="B85" s="103">
        <v>4.6622346964126898E-2</v>
      </c>
      <c r="C85" s="103">
        <v>4.5039160000000002E-2</v>
      </c>
      <c r="D85" s="104"/>
      <c r="E85" s="104"/>
      <c r="F85" s="104"/>
      <c r="G85" s="104"/>
    </row>
    <row r="86" spans="1:8">
      <c r="A86" s="102">
        <v>2008</v>
      </c>
      <c r="B86" s="103">
        <v>1.5991426324508E-2</v>
      </c>
      <c r="C86" s="103">
        <v>3.0260099999999998E-2</v>
      </c>
      <c r="D86" s="104"/>
      <c r="E86" s="104"/>
      <c r="F86" s="104"/>
      <c r="G86" s="104"/>
    </row>
    <row r="87" spans="1:8">
      <c r="A87" s="100">
        <v>2009</v>
      </c>
      <c r="B87" s="103">
        <v>9.6761203910444805E-4</v>
      </c>
      <c r="C87" s="103">
        <v>4.58010999999999E-2</v>
      </c>
      <c r="D87" s="104"/>
      <c r="E87" s="104"/>
      <c r="F87" s="104"/>
      <c r="G87" s="104"/>
    </row>
    <row r="88" spans="1:8">
      <c r="A88" s="105">
        <v>2010</v>
      </c>
      <c r="B88" s="106">
        <v>1.2137646095897699E-3</v>
      </c>
      <c r="C88" s="106">
        <v>4.13781999999999E-2</v>
      </c>
      <c r="D88" s="107"/>
      <c r="E88" s="107"/>
      <c r="F88" s="107"/>
      <c r="G88" s="107"/>
    </row>
    <row r="89" spans="1:8">
      <c r="A89" s="100" t="s">
        <v>123</v>
      </c>
      <c r="B89" s="90">
        <f>AVERAGE(B4:B88)</f>
        <v>3.6652194309407936E-2</v>
      </c>
      <c r="C89" s="90">
        <f>AVERAGE(C4:C88)</f>
        <v>5.2290177176470602E-2</v>
      </c>
      <c r="D89" s="90">
        <f>C89-B89</f>
        <v>1.5637982867062666E-2</v>
      </c>
      <c r="E89" s="108" t="s">
        <v>85</v>
      </c>
    </row>
    <row r="90" spans="1:8">
      <c r="A90" s="100" t="s">
        <v>124</v>
      </c>
      <c r="B90" s="90">
        <f>AVERAGE(B57:B88)</f>
        <v>5.5232050509364826E-2</v>
      </c>
      <c r="C90" s="90">
        <f>AVERAGE(C57:C88)</f>
        <v>7.3284689375000003E-2</v>
      </c>
      <c r="D90" s="90">
        <f>C90-B90</f>
        <v>1.8052638865635177E-2</v>
      </c>
      <c r="E90" s="108" t="s">
        <v>85</v>
      </c>
    </row>
  </sheetData>
  <pageMargins left="0.5" right="0.5" top="0.5" bottom="0.55000000000000004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4"/>
  <sheetViews>
    <sheetView workbookViewId="0">
      <selection activeCell="E2" sqref="E2"/>
    </sheetView>
  </sheetViews>
  <sheetFormatPr defaultRowHeight="12.75"/>
  <cols>
    <col min="1" max="1" width="11.5703125" style="48" customWidth="1"/>
    <col min="2" max="3" width="9.140625" style="50"/>
    <col min="4" max="16384" width="9.140625" style="48"/>
  </cols>
  <sheetData>
    <row r="1" spans="1:18">
      <c r="A1" s="109" t="s">
        <v>139</v>
      </c>
    </row>
    <row r="2" spans="1:18">
      <c r="A2" s="48" t="s">
        <v>78</v>
      </c>
    </row>
    <row r="3" spans="1:18">
      <c r="A3" s="48" t="s">
        <v>128</v>
      </c>
      <c r="B3" s="50">
        <f>AVERAGE(B10:B94)</f>
        <v>5.8807854247066235E-2</v>
      </c>
      <c r="C3" s="50">
        <f>AVERAGE(C10:C94)</f>
        <v>5.2290177176470602E-2</v>
      </c>
      <c r="D3" s="110"/>
      <c r="E3" s="111"/>
    </row>
    <row r="4" spans="1:18">
      <c r="A4" s="48" t="s">
        <v>129</v>
      </c>
      <c r="B4" s="50">
        <f>Q92^(1/85)-1</f>
        <v>5.4764597412873872E-2</v>
      </c>
      <c r="C4" s="50">
        <f>R92^(1/85)-1</f>
        <v>5.1944977991371655E-2</v>
      </c>
      <c r="D4" s="110"/>
      <c r="E4" s="111"/>
    </row>
    <row r="5" spans="1:18">
      <c r="A5" s="48" t="s">
        <v>131</v>
      </c>
      <c r="B5" s="50">
        <f>AVERAGE(B10:B63)</f>
        <v>3.282007666666667E-2</v>
      </c>
      <c r="C5" s="50">
        <f>AVERAGE(C10:C63)</f>
        <v>4.0753814814814819E-2</v>
      </c>
      <c r="D5" s="110"/>
      <c r="E5" s="111"/>
    </row>
    <row r="6" spans="1:18">
      <c r="A6" s="48" t="s">
        <v>132</v>
      </c>
      <c r="B6" s="50">
        <f>Q63^(1/54)-1</f>
        <v>3.0875251895748024E-2</v>
      </c>
      <c r="C6" s="50">
        <f>R63^(1/54)-1</f>
        <v>4.5169419344773587E-2</v>
      </c>
      <c r="D6" s="110"/>
      <c r="E6" s="111"/>
    </row>
    <row r="7" spans="1:18">
      <c r="A7" s="48" t="s">
        <v>127</v>
      </c>
      <c r="B7" s="50">
        <f>AVERAGE(B64:B94)</f>
        <v>0.10407688616131058</v>
      </c>
      <c r="C7" s="50">
        <f>AVERAGE(C64:C94)</f>
        <v>7.2385776129032256E-2</v>
      </c>
      <c r="Q7" s="48">
        <v>1</v>
      </c>
      <c r="R7" s="48">
        <v>1</v>
      </c>
    </row>
    <row r="8" spans="1:18">
      <c r="A8" s="48" t="s">
        <v>130</v>
      </c>
      <c r="B8" s="50">
        <f>(Q92/Q61)^(1/31)-1</f>
        <v>9.6934193786128997E-2</v>
      </c>
      <c r="C8" s="50">
        <f>(R92/R61)^(1/31)-1</f>
        <v>7.206649037285584E-2</v>
      </c>
      <c r="Q8" s="48">
        <f t="shared" ref="Q8:Q39" si="0">(1+B10)*Q7</f>
        <v>1.0776938899999999</v>
      </c>
      <c r="R8" s="48">
        <f t="shared" ref="R8:R39" si="1">(1+C10)*R7</f>
        <v>1.035439</v>
      </c>
    </row>
    <row r="9" spans="1:18">
      <c r="B9" s="112" t="s">
        <v>86</v>
      </c>
      <c r="C9" s="50" t="s">
        <v>87</v>
      </c>
      <c r="Q9" s="48">
        <f t="shared" si="0"/>
        <v>1.1739090318279597</v>
      </c>
      <c r="R9" s="48">
        <f t="shared" si="1"/>
        <v>1.0682106443499999</v>
      </c>
    </row>
    <row r="10" spans="1:18">
      <c r="A10" s="113">
        <v>1926</v>
      </c>
      <c r="B10" s="50">
        <v>7.7693890000000002E-2</v>
      </c>
      <c r="C10" s="50">
        <v>3.5438999999999998E-2</v>
      </c>
      <c r="Q10" s="48">
        <f t="shared" si="0"/>
        <v>1.1751292046147319</v>
      </c>
      <c r="R10" s="48">
        <f t="shared" si="1"/>
        <v>1.1045233969940338</v>
      </c>
    </row>
    <row r="11" spans="1:18">
      <c r="A11" s="113">
        <v>1927</v>
      </c>
      <c r="B11" s="50">
        <v>8.9278730000000001E-2</v>
      </c>
      <c r="C11" s="50">
        <v>3.1649999999999998E-2</v>
      </c>
      <c r="Q11" s="48">
        <f t="shared" si="0"/>
        <v>1.2153339470973838</v>
      </c>
      <c r="R11" s="48">
        <f t="shared" si="1"/>
        <v>1.1421302096148866</v>
      </c>
    </row>
    <row r="12" spans="1:18">
      <c r="A12" s="113">
        <v>1928</v>
      </c>
      <c r="B12" s="50">
        <v>1.0394100000000002E-3</v>
      </c>
      <c r="C12" s="50">
        <v>3.3993999999999996E-2</v>
      </c>
      <c r="Q12" s="48">
        <f t="shared" si="0"/>
        <v>1.2719493553691157</v>
      </c>
      <c r="R12" s="48">
        <f t="shared" si="1"/>
        <v>1.1798673338707721</v>
      </c>
    </row>
    <row r="13" spans="1:18">
      <c r="A13" s="113">
        <v>1929</v>
      </c>
      <c r="B13" s="50">
        <v>3.421304E-2</v>
      </c>
      <c r="C13" s="50">
        <v>3.4047999999999995E-2</v>
      </c>
      <c r="Q13" s="48">
        <f t="shared" si="0"/>
        <v>1.2044166034900834</v>
      </c>
      <c r="R13" s="48">
        <f t="shared" si="1"/>
        <v>1.2279174310426593</v>
      </c>
    </row>
    <row r="14" spans="1:18">
      <c r="A14" s="113">
        <v>1930</v>
      </c>
      <c r="B14" s="50">
        <v>4.6584239999999999E-2</v>
      </c>
      <c r="C14" s="50">
        <v>3.3041000000000001E-2</v>
      </c>
      <c r="Q14" s="48">
        <f t="shared" si="0"/>
        <v>1.4072677238630449</v>
      </c>
      <c r="R14" s="48">
        <f t="shared" si="1"/>
        <v>1.2666152488819686</v>
      </c>
    </row>
    <row r="15" spans="1:18">
      <c r="A15" s="113">
        <v>1931</v>
      </c>
      <c r="B15" s="50">
        <v>-5.3093899999999999E-2</v>
      </c>
      <c r="C15" s="50">
        <v>4.0724999999999997E-2</v>
      </c>
      <c r="Q15" s="48">
        <f t="shared" si="0"/>
        <v>1.4062247133168264</v>
      </c>
      <c r="R15" s="48">
        <f t="shared" si="1"/>
        <v>1.3091228566344475</v>
      </c>
    </row>
    <row r="16" spans="1:18">
      <c r="A16" s="113">
        <v>1932</v>
      </c>
      <c r="B16" s="50">
        <v>0.16842272000000003</v>
      </c>
      <c r="C16" s="50">
        <v>3.1515000000000001E-2</v>
      </c>
      <c r="Q16" s="48">
        <f t="shared" si="0"/>
        <v>1.5472122265218391</v>
      </c>
      <c r="R16" s="48">
        <f t="shared" si="1"/>
        <v>1.3474264822967148</v>
      </c>
    </row>
    <row r="17" spans="1:18">
      <c r="A17" s="113">
        <v>1933</v>
      </c>
      <c r="B17" s="50">
        <v>-7.4116000000000004E-4</v>
      </c>
      <c r="C17" s="50">
        <v>3.356E-2</v>
      </c>
      <c r="Q17" s="48">
        <f t="shared" si="0"/>
        <v>1.6243265990220801</v>
      </c>
      <c r="R17" s="48">
        <f t="shared" si="1"/>
        <v>1.3846612657085022</v>
      </c>
    </row>
    <row r="18" spans="1:18">
      <c r="A18" s="113">
        <v>1934</v>
      </c>
      <c r="B18" s="50">
        <v>0.10025959000000001</v>
      </c>
      <c r="C18" s="50">
        <v>2.9259E-2</v>
      </c>
      <c r="Q18" s="48">
        <f t="shared" si="0"/>
        <v>1.7463982027542453</v>
      </c>
      <c r="R18" s="48">
        <f t="shared" si="1"/>
        <v>1.4200268990959632</v>
      </c>
    </row>
    <row r="19" spans="1:18">
      <c r="A19" s="113">
        <v>1935</v>
      </c>
      <c r="B19" s="50">
        <v>4.9840850000000006E-2</v>
      </c>
      <c r="C19" s="50">
        <v>2.7633999999999999E-2</v>
      </c>
      <c r="Q19" s="48">
        <f t="shared" si="0"/>
        <v>1.7504492004173</v>
      </c>
      <c r="R19" s="48">
        <f t="shared" si="1"/>
        <v>1.4588447544096506</v>
      </c>
    </row>
    <row r="20" spans="1:18">
      <c r="A20" s="113">
        <v>1936</v>
      </c>
      <c r="B20" s="50">
        <v>7.5152129999999998E-2</v>
      </c>
      <c r="C20" s="50">
        <v>2.5541000000000001E-2</v>
      </c>
      <c r="Q20" s="48">
        <f t="shared" si="0"/>
        <v>1.8472894765769066</v>
      </c>
      <c r="R20" s="48">
        <f t="shared" si="1"/>
        <v>1.4956616194766867</v>
      </c>
    </row>
    <row r="21" spans="1:18">
      <c r="A21" s="113">
        <v>1937</v>
      </c>
      <c r="B21" s="50">
        <v>2.31963E-3</v>
      </c>
      <c r="C21" s="50">
        <v>2.7335999999999999E-2</v>
      </c>
      <c r="Q21" s="48">
        <f t="shared" si="0"/>
        <v>1.9570168643437302</v>
      </c>
      <c r="R21" s="48">
        <f t="shared" si="1"/>
        <v>1.5294471197990456</v>
      </c>
    </row>
    <row r="22" spans="1:18">
      <c r="A22" s="113">
        <v>1938</v>
      </c>
      <c r="B22" s="50">
        <v>5.53231E-2</v>
      </c>
      <c r="C22" s="50">
        <v>2.5236999999999999E-2</v>
      </c>
      <c r="Q22" s="48">
        <f t="shared" si="0"/>
        <v>2.0761383868682883</v>
      </c>
      <c r="R22" s="48">
        <f t="shared" si="1"/>
        <v>1.55917039512522</v>
      </c>
    </row>
    <row r="23" spans="1:18">
      <c r="A23" s="113">
        <v>1939</v>
      </c>
      <c r="B23" s="50">
        <v>5.9399129999999994E-2</v>
      </c>
      <c r="C23" s="50">
        <v>2.2589000000000001E-2</v>
      </c>
      <c r="Q23" s="48">
        <f t="shared" si="0"/>
        <v>2.0955048341162184</v>
      </c>
      <c r="R23" s="48">
        <f t="shared" si="1"/>
        <v>1.5909151043699694</v>
      </c>
    </row>
    <row r="24" spans="1:18">
      <c r="A24" s="113">
        <v>1940</v>
      </c>
      <c r="B24" s="50">
        <v>6.0868930000000002E-2</v>
      </c>
      <c r="C24" s="50">
        <v>1.9434E-2</v>
      </c>
      <c r="Q24" s="48">
        <f t="shared" si="0"/>
        <v>2.1629413648454259</v>
      </c>
      <c r="R24" s="48">
        <f t="shared" si="1"/>
        <v>1.6300070703145484</v>
      </c>
    </row>
    <row r="25" spans="1:18">
      <c r="A25" s="113">
        <v>1941</v>
      </c>
      <c r="B25" s="50">
        <v>9.3281099999999988E-3</v>
      </c>
      <c r="C25" s="50">
        <v>2.036E-2</v>
      </c>
      <c r="Q25" s="48">
        <f t="shared" si="0"/>
        <v>2.20802337867759</v>
      </c>
      <c r="R25" s="48">
        <f t="shared" si="1"/>
        <v>1.6704116855735054</v>
      </c>
    </row>
    <row r="26" spans="1:18">
      <c r="A26" s="113">
        <v>1942</v>
      </c>
      <c r="B26" s="50">
        <v>3.2181519999999998E-2</v>
      </c>
      <c r="C26" s="50">
        <v>2.4571999999999997E-2</v>
      </c>
      <c r="Q26" s="48">
        <f t="shared" si="0"/>
        <v>2.2701720165509158</v>
      </c>
      <c r="R26" s="48">
        <f t="shared" si="1"/>
        <v>1.7115054834502994</v>
      </c>
    </row>
    <row r="27" spans="1:18">
      <c r="A27" s="113">
        <v>1943</v>
      </c>
      <c r="B27" s="50">
        <v>2.0842920000000001E-2</v>
      </c>
      <c r="C27" s="50">
        <v>2.4788000000000001E-2</v>
      </c>
      <c r="Q27" s="48">
        <f t="shared" si="0"/>
        <v>2.5138605896370718</v>
      </c>
      <c r="R27" s="48">
        <f t="shared" si="1"/>
        <v>1.7456089417135299</v>
      </c>
    </row>
    <row r="28" spans="1:18">
      <c r="A28" s="113">
        <v>1944</v>
      </c>
      <c r="B28" s="50">
        <v>2.8146729999999998E-2</v>
      </c>
      <c r="C28" s="50">
        <v>2.4601000000000001E-2</v>
      </c>
      <c r="Q28" s="48">
        <f t="shared" si="0"/>
        <v>2.5113031387048106</v>
      </c>
      <c r="R28" s="48">
        <f t="shared" si="1"/>
        <v>1.7826769475908164</v>
      </c>
    </row>
    <row r="29" spans="1:18">
      <c r="A29" s="113">
        <v>1945</v>
      </c>
      <c r="B29" s="50">
        <v>0.10734365999999999</v>
      </c>
      <c r="C29" s="50">
        <v>1.9925999999999999E-2</v>
      </c>
      <c r="Q29" s="48">
        <f t="shared" si="0"/>
        <v>2.4454298241252923</v>
      </c>
      <c r="R29" s="48">
        <f t="shared" si="1"/>
        <v>1.8260298682792775</v>
      </c>
    </row>
    <row r="30" spans="1:18">
      <c r="A30" s="113">
        <v>1946</v>
      </c>
      <c r="B30" s="50">
        <v>-1.01734E-3</v>
      </c>
      <c r="C30" s="50">
        <v>2.1235E-2</v>
      </c>
      <c r="Q30" s="48">
        <f t="shared" si="0"/>
        <v>2.5285430877352071</v>
      </c>
      <c r="R30" s="48">
        <f t="shared" si="1"/>
        <v>1.8692921679185501</v>
      </c>
    </row>
    <row r="31" spans="1:18">
      <c r="A31" s="113">
        <v>1947</v>
      </c>
      <c r="B31" s="50">
        <v>-2.6230730000000001E-2</v>
      </c>
      <c r="C31" s="50">
        <v>2.4319E-2</v>
      </c>
      <c r="Q31" s="48">
        <f t="shared" si="0"/>
        <v>2.6916008665525242</v>
      </c>
      <c r="R31" s="48">
        <f t="shared" si="1"/>
        <v>1.9083790671497269</v>
      </c>
    </row>
    <row r="32" spans="1:18">
      <c r="A32" s="113">
        <v>1948</v>
      </c>
      <c r="B32" s="50">
        <v>3.3987179999999999E-2</v>
      </c>
      <c r="C32" s="50">
        <v>2.3692000000000001E-2</v>
      </c>
      <c r="Q32" s="48">
        <f t="shared" si="0"/>
        <v>2.693194859501705</v>
      </c>
      <c r="R32" s="48">
        <f t="shared" si="1"/>
        <v>1.9511496588026869</v>
      </c>
    </row>
    <row r="33" spans="1:18">
      <c r="A33" s="113">
        <v>1949</v>
      </c>
      <c r="B33" s="50">
        <v>6.4486849999999998E-2</v>
      </c>
      <c r="C33" s="50">
        <v>2.0910000000000002E-2</v>
      </c>
      <c r="Q33" s="48">
        <f t="shared" si="0"/>
        <v>2.5873161049843763</v>
      </c>
      <c r="R33" s="48">
        <f t="shared" si="1"/>
        <v>2.0035868058830091</v>
      </c>
    </row>
    <row r="34" spans="1:18">
      <c r="A34" s="113">
        <v>1950</v>
      </c>
      <c r="B34" s="50">
        <v>5.9221000000000002E-4</v>
      </c>
      <c r="C34" s="50">
        <v>2.2412000000000001E-2</v>
      </c>
      <c r="Q34" s="48">
        <f t="shared" si="0"/>
        <v>2.6173349485023976</v>
      </c>
      <c r="R34" s="48">
        <f t="shared" si="1"/>
        <v>2.0594387916838039</v>
      </c>
    </row>
    <row r="35" spans="1:18">
      <c r="A35" s="113">
        <v>1951</v>
      </c>
      <c r="B35" s="50">
        <v>-3.9313440000000005E-2</v>
      </c>
      <c r="C35" s="50">
        <v>2.6875E-2</v>
      </c>
      <c r="Q35" s="48">
        <f t="shared" si="0"/>
        <v>2.7125251173246752</v>
      </c>
      <c r="R35" s="48">
        <f t="shared" si="1"/>
        <v>2.1157767992691059</v>
      </c>
    </row>
    <row r="36" spans="1:18">
      <c r="A36" s="113">
        <v>1952</v>
      </c>
      <c r="B36" s="50">
        <v>1.1602309999999999E-2</v>
      </c>
      <c r="C36" s="50">
        <v>2.7875999999999998E-2</v>
      </c>
      <c r="Q36" s="48">
        <f t="shared" si="0"/>
        <v>2.9074811330700947</v>
      </c>
      <c r="R36" s="48">
        <f t="shared" si="1"/>
        <v>2.1733047704412329</v>
      </c>
    </row>
    <row r="37" spans="1:18">
      <c r="A37" s="113">
        <v>1953</v>
      </c>
      <c r="B37" s="50">
        <v>3.6369120000000005E-2</v>
      </c>
      <c r="C37" s="50">
        <v>2.7355999999999998E-2</v>
      </c>
      <c r="Q37" s="48">
        <f t="shared" si="0"/>
        <v>2.8698978689515773</v>
      </c>
      <c r="R37" s="48">
        <f t="shared" si="1"/>
        <v>2.2373542353309066</v>
      </c>
    </row>
    <row r="38" spans="1:18">
      <c r="A38" s="113">
        <v>1954</v>
      </c>
      <c r="B38" s="50">
        <v>7.1872519999999995E-2</v>
      </c>
      <c r="C38" s="50">
        <v>2.7189999999999999E-2</v>
      </c>
      <c r="Q38" s="48">
        <f t="shared" si="0"/>
        <v>2.7095704792220023</v>
      </c>
      <c r="R38" s="48">
        <f t="shared" si="1"/>
        <v>2.3146436373904127</v>
      </c>
    </row>
    <row r="39" spans="1:18">
      <c r="A39" s="113">
        <v>1955</v>
      </c>
      <c r="B39" s="50">
        <v>-1.2926399999999999E-2</v>
      </c>
      <c r="C39" s="50">
        <v>2.9470999999999997E-2</v>
      </c>
      <c r="Q39" s="48">
        <f t="shared" si="0"/>
        <v>2.911661598662687</v>
      </c>
      <c r="R39" s="48">
        <f t="shared" si="1"/>
        <v>2.3894760661872447</v>
      </c>
    </row>
    <row r="40" spans="1:18">
      <c r="A40" s="113">
        <v>1956</v>
      </c>
      <c r="B40" s="50">
        <v>-5.5865190000000002E-2</v>
      </c>
      <c r="C40" s="50">
        <v>3.4544999999999999E-2</v>
      </c>
      <c r="Q40" s="48">
        <f t="shared" ref="Q40:Q71" si="2">(1+B42)*Q39</f>
        <v>2.7342331517258911</v>
      </c>
      <c r="R40" s="48">
        <f t="shared" ref="R40:R71" si="3">(1+C42)*R39</f>
        <v>2.4806823676336118</v>
      </c>
    </row>
    <row r="41" spans="1:18">
      <c r="A41" s="113">
        <v>1957</v>
      </c>
      <c r="B41" s="50">
        <v>7.4584189999999995E-2</v>
      </c>
      <c r="C41" s="50">
        <v>3.2329999999999998E-2</v>
      </c>
      <c r="Q41" s="48">
        <f t="shared" si="2"/>
        <v>2.6725135255306349</v>
      </c>
      <c r="R41" s="48">
        <f t="shared" si="3"/>
        <v>2.5915936762905107</v>
      </c>
    </row>
    <row r="42" spans="1:18">
      <c r="A42" s="113">
        <v>1958</v>
      </c>
      <c r="B42" s="50">
        <v>-6.0937180000000001E-2</v>
      </c>
      <c r="C42" s="50">
        <v>3.8170000000000003E-2</v>
      </c>
      <c r="Q42" s="48">
        <f t="shared" si="2"/>
        <v>3.0407482336331819</v>
      </c>
      <c r="R42" s="48">
        <f t="shared" si="3"/>
        <v>2.6901545753935148</v>
      </c>
    </row>
    <row r="43" spans="1:18">
      <c r="A43" s="113">
        <v>1959</v>
      </c>
      <c r="B43" s="50">
        <v>-2.257292E-2</v>
      </c>
      <c r="C43" s="50">
        <v>4.471E-2</v>
      </c>
      <c r="Q43" s="48">
        <f t="shared" si="2"/>
        <v>3.0703480324236962</v>
      </c>
      <c r="R43" s="48">
        <f t="shared" si="3"/>
        <v>2.8018497933638535</v>
      </c>
    </row>
    <row r="44" spans="1:18">
      <c r="A44" s="113">
        <v>1960</v>
      </c>
      <c r="B44" s="50">
        <v>0.13778591000000001</v>
      </c>
      <c r="C44" s="50">
        <v>3.8031000000000002E-2</v>
      </c>
      <c r="Q44" s="48">
        <f t="shared" si="2"/>
        <v>3.2817931377099732</v>
      </c>
      <c r="R44" s="48">
        <f t="shared" si="3"/>
        <v>2.9126377360432536</v>
      </c>
    </row>
    <row r="45" spans="1:18">
      <c r="A45" s="113">
        <v>1961</v>
      </c>
      <c r="B45" s="50">
        <v>9.7343800000000008E-3</v>
      </c>
      <c r="C45" s="50">
        <v>4.1520000000000001E-2</v>
      </c>
      <c r="Q45" s="48">
        <f t="shared" si="2"/>
        <v>3.3216067690649353</v>
      </c>
      <c r="R45" s="48">
        <f t="shared" si="3"/>
        <v>3.0340772538098406</v>
      </c>
    </row>
    <row r="46" spans="1:18">
      <c r="A46" s="113">
        <v>1962</v>
      </c>
      <c r="B46" s="50">
        <v>6.8866820000000009E-2</v>
      </c>
      <c r="C46" s="50">
        <v>3.9541E-2</v>
      </c>
      <c r="Q46" s="48">
        <f t="shared" si="2"/>
        <v>3.4380672515824378</v>
      </c>
      <c r="R46" s="48">
        <f t="shared" si="3"/>
        <v>3.1623155630193671</v>
      </c>
    </row>
    <row r="47" spans="1:18">
      <c r="A47" s="113">
        <v>1963</v>
      </c>
      <c r="B47" s="50">
        <v>1.2131670000000001E-2</v>
      </c>
      <c r="C47" s="50">
        <v>4.1694000000000002E-2</v>
      </c>
      <c r="Q47" s="48">
        <f t="shared" si="2"/>
        <v>3.4624674555316255</v>
      </c>
      <c r="R47" s="48">
        <f t="shared" si="3"/>
        <v>3.3046260879863647</v>
      </c>
    </row>
    <row r="48" spans="1:18">
      <c r="A48" s="113">
        <v>1964</v>
      </c>
      <c r="B48" s="50">
        <v>3.5061490000000001E-2</v>
      </c>
      <c r="C48" s="50">
        <v>4.2266000000000005E-2</v>
      </c>
      <c r="Q48" s="48">
        <f t="shared" si="2"/>
        <v>3.5889093227026114</v>
      </c>
      <c r="R48" s="48">
        <f t="shared" si="3"/>
        <v>3.4551485016680559</v>
      </c>
    </row>
    <row r="49" spans="1:18">
      <c r="A49" s="113">
        <v>1965</v>
      </c>
      <c r="B49" s="50">
        <v>7.0970699999999996E-3</v>
      </c>
      <c r="C49" s="50">
        <v>4.5002000000000007E-2</v>
      </c>
      <c r="Q49" s="48">
        <f t="shared" si="2"/>
        <v>3.2594073946504705</v>
      </c>
      <c r="R49" s="48">
        <f t="shared" si="3"/>
        <v>3.6472513032122977</v>
      </c>
    </row>
    <row r="50" spans="1:18">
      <c r="A50" s="113">
        <v>1966</v>
      </c>
      <c r="B50" s="50">
        <v>3.6517849999999998E-2</v>
      </c>
      <c r="C50" s="50">
        <v>4.5548999999999999E-2</v>
      </c>
      <c r="Q50" s="48">
        <f t="shared" si="2"/>
        <v>3.2509246891236709</v>
      </c>
      <c r="R50" s="48">
        <f t="shared" si="3"/>
        <v>3.8652693971131162</v>
      </c>
    </row>
    <row r="51" spans="1:18">
      <c r="A51" s="113">
        <v>1967</v>
      </c>
      <c r="B51" s="50">
        <v>-9.1811159999999989E-2</v>
      </c>
      <c r="C51" s="50">
        <v>5.5598999999999996E-2</v>
      </c>
      <c r="Q51" s="48">
        <f t="shared" si="2"/>
        <v>3.0859833359027755</v>
      </c>
      <c r="R51" s="48">
        <f t="shared" si="3"/>
        <v>4.1306974466128743</v>
      </c>
    </row>
    <row r="52" spans="1:18">
      <c r="A52" s="113">
        <v>1968</v>
      </c>
      <c r="B52" s="50">
        <v>-2.60253E-3</v>
      </c>
      <c r="C52" s="50">
        <v>5.9775999999999996E-2</v>
      </c>
      <c r="Q52" s="48">
        <f t="shared" si="2"/>
        <v>3.4595700406203305</v>
      </c>
      <c r="R52" s="48">
        <f t="shared" si="3"/>
        <v>4.3982055439529706</v>
      </c>
    </row>
    <row r="53" spans="1:18">
      <c r="A53" s="113">
        <v>1969</v>
      </c>
      <c r="B53" s="50">
        <v>-5.0736749999999997E-2</v>
      </c>
      <c r="C53" s="50">
        <v>6.8669999999999995E-2</v>
      </c>
      <c r="Q53" s="48">
        <f t="shared" si="2"/>
        <v>3.9172604323272746</v>
      </c>
      <c r="R53" s="48">
        <f t="shared" si="3"/>
        <v>4.6606112831162934</v>
      </c>
    </row>
    <row r="54" spans="1:18">
      <c r="A54" s="113">
        <v>1970</v>
      </c>
      <c r="B54" s="50">
        <v>0.12105921</v>
      </c>
      <c r="C54" s="50">
        <v>6.4760999999999999E-2</v>
      </c>
      <c r="D54" s="50"/>
      <c r="Q54" s="48">
        <f t="shared" si="2"/>
        <v>4.139995547128569</v>
      </c>
      <c r="R54" s="48">
        <f t="shared" si="3"/>
        <v>4.9399543415924345</v>
      </c>
    </row>
    <row r="55" spans="1:18">
      <c r="A55" s="113">
        <v>1971</v>
      </c>
      <c r="B55" s="50">
        <v>0.1322969</v>
      </c>
      <c r="C55" s="50">
        <v>5.9662E-2</v>
      </c>
      <c r="D55" s="50"/>
      <c r="Q55" s="48">
        <f t="shared" si="2"/>
        <v>4.0941743248126832</v>
      </c>
      <c r="R55" s="48">
        <f t="shared" si="3"/>
        <v>5.2984073085270644</v>
      </c>
    </row>
    <row r="56" spans="1:18">
      <c r="A56" s="113">
        <v>1972</v>
      </c>
      <c r="B56" s="50">
        <v>5.6859919999999994E-2</v>
      </c>
      <c r="C56" s="50">
        <v>5.9936999999999997E-2</v>
      </c>
      <c r="D56" s="50"/>
      <c r="Q56" s="48">
        <f t="shared" si="2"/>
        <v>4.2724558827380301</v>
      </c>
      <c r="R56" s="48">
        <f t="shared" si="3"/>
        <v>5.7012240225651425</v>
      </c>
    </row>
    <row r="57" spans="1:18">
      <c r="A57" s="113">
        <v>1973</v>
      </c>
      <c r="B57" s="50">
        <v>-1.106794E-2</v>
      </c>
      <c r="C57" s="50">
        <v>7.2562000000000001E-2</v>
      </c>
      <c r="D57" s="50"/>
      <c r="Q57" s="48">
        <f t="shared" si="2"/>
        <v>4.6653473368516778</v>
      </c>
      <c r="R57" s="48">
        <f t="shared" si="3"/>
        <v>6.1599844159888919</v>
      </c>
    </row>
    <row r="58" spans="1:18">
      <c r="A58" s="113">
        <v>1974</v>
      </c>
      <c r="B58" s="50">
        <v>4.3545179999999996E-2</v>
      </c>
      <c r="C58" s="50">
        <v>7.6025999999999996E-2</v>
      </c>
      <c r="D58" s="50"/>
      <c r="Q58" s="48">
        <f t="shared" si="2"/>
        <v>5.447022084328573</v>
      </c>
      <c r="R58" s="48">
        <f t="shared" si="3"/>
        <v>6.6040392125842828</v>
      </c>
    </row>
    <row r="59" spans="1:18">
      <c r="A59" s="113">
        <v>1975</v>
      </c>
      <c r="B59" s="50">
        <v>9.1959159999999998E-2</v>
      </c>
      <c r="C59" s="50">
        <v>8.0466999999999997E-2</v>
      </c>
      <c r="D59" s="50"/>
      <c r="Q59" s="48">
        <f t="shared" si="2"/>
        <v>5.4095351336420157</v>
      </c>
      <c r="R59" s="48">
        <f t="shared" si="3"/>
        <v>7.1342973330803119</v>
      </c>
    </row>
    <row r="60" spans="1:18">
      <c r="A60" s="113">
        <v>1976</v>
      </c>
      <c r="B60" s="50">
        <v>0.16754909999999998</v>
      </c>
      <c r="C60" s="50">
        <v>7.2086999999999998E-2</v>
      </c>
      <c r="D60" s="50"/>
      <c r="Q60" s="48">
        <f t="shared" si="2"/>
        <v>5.3458416982133263</v>
      </c>
      <c r="R60" s="48">
        <f t="shared" si="3"/>
        <v>7.7747574732655975</v>
      </c>
    </row>
    <row r="61" spans="1:18">
      <c r="A61" s="113">
        <v>1977</v>
      </c>
      <c r="B61" s="50">
        <v>-6.8820999999999995E-3</v>
      </c>
      <c r="C61" s="50">
        <v>8.0292999999999989E-2</v>
      </c>
      <c r="D61" s="50"/>
      <c r="Q61" s="48">
        <f t="shared" si="2"/>
        <v>5.2798729424890345</v>
      </c>
      <c r="R61" s="48">
        <f t="shared" si="3"/>
        <v>8.5611819664438862</v>
      </c>
    </row>
    <row r="62" spans="1:18">
      <c r="A62" s="113">
        <v>1978</v>
      </c>
      <c r="B62" s="50">
        <v>-1.177429E-2</v>
      </c>
      <c r="C62" s="50">
        <v>8.9772000000000005E-2</v>
      </c>
      <c r="D62" s="50"/>
      <c r="Q62" s="48">
        <f t="shared" si="2"/>
        <v>5.07149584018015</v>
      </c>
      <c r="R62" s="48">
        <f t="shared" si="3"/>
        <v>9.5874279711254466</v>
      </c>
    </row>
    <row r="63" spans="1:18">
      <c r="A63" s="113">
        <v>1979</v>
      </c>
      <c r="B63" s="50">
        <v>-1.2340199999999999E-2</v>
      </c>
      <c r="C63" s="50">
        <v>0.101151</v>
      </c>
      <c r="D63" s="50"/>
      <c r="Q63" s="48">
        <f t="shared" si="2"/>
        <v>5.165711402006222</v>
      </c>
      <c r="R63" s="48">
        <f t="shared" si="3"/>
        <v>10.866294892319591</v>
      </c>
    </row>
    <row r="64" spans="1:18">
      <c r="A64" s="113">
        <v>1980</v>
      </c>
      <c r="B64" s="50">
        <v>-3.9466309999999998E-2</v>
      </c>
      <c r="C64" s="50">
        <v>0.11987199999999999</v>
      </c>
      <c r="D64" s="50"/>
      <c r="Q64" s="48">
        <f t="shared" si="2"/>
        <v>7.2506618477029487</v>
      </c>
      <c r="R64" s="48">
        <f t="shared" si="3"/>
        <v>12.056262845977509</v>
      </c>
    </row>
    <row r="65" spans="1:18">
      <c r="A65" s="113">
        <v>1981</v>
      </c>
      <c r="B65" s="50">
        <v>1.8577469999999999E-2</v>
      </c>
      <c r="C65" s="50">
        <v>0.13338998999999999</v>
      </c>
      <c r="D65" s="50"/>
      <c r="Q65" s="48">
        <f t="shared" si="2"/>
        <v>7.2979183263218266</v>
      </c>
      <c r="R65" s="48">
        <f t="shared" si="3"/>
        <v>13.498951426915717</v>
      </c>
    </row>
    <row r="66" spans="1:18">
      <c r="A66" s="113">
        <v>1982</v>
      </c>
      <c r="B66" s="50">
        <v>0.40361342</v>
      </c>
      <c r="C66" s="50">
        <v>0.10951000000000001</v>
      </c>
      <c r="D66" s="50"/>
      <c r="Q66" s="48">
        <f t="shared" si="2"/>
        <v>8.4274124750189259</v>
      </c>
      <c r="R66" s="48">
        <f t="shared" si="3"/>
        <v>15.078463733379126</v>
      </c>
    </row>
    <row r="67" spans="1:18">
      <c r="A67" s="113">
        <v>1983</v>
      </c>
      <c r="B67" s="50">
        <v>6.5175399999999996E-3</v>
      </c>
      <c r="C67" s="50">
        <v>0.11966300000000001</v>
      </c>
      <c r="D67" s="50"/>
      <c r="Q67" s="48">
        <f t="shared" si="2"/>
        <v>11.037113031251961</v>
      </c>
      <c r="R67" s="48">
        <f t="shared" si="3"/>
        <v>16.519648218551769</v>
      </c>
    </row>
    <row r="68" spans="1:18">
      <c r="A68" s="113">
        <v>1984</v>
      </c>
      <c r="B68" s="50">
        <v>0.15476935999999999</v>
      </c>
      <c r="C68" s="50">
        <v>0.11701</v>
      </c>
      <c r="D68" s="50"/>
      <c r="Q68" s="48">
        <f t="shared" si="2"/>
        <v>13.744610011052051</v>
      </c>
      <c r="R68" s="48">
        <f t="shared" si="3"/>
        <v>17.822899786161535</v>
      </c>
    </row>
    <row r="69" spans="1:18">
      <c r="A69" s="113">
        <v>1985</v>
      </c>
      <c r="B69" s="50">
        <v>0.30966807000000002</v>
      </c>
      <c r="C69" s="50">
        <v>9.5578999999999997E-2</v>
      </c>
      <c r="D69" s="50"/>
      <c r="Q69" s="48">
        <f t="shared" si="2"/>
        <v>13.371572086463392</v>
      </c>
      <c r="R69" s="48">
        <f t="shared" si="3"/>
        <v>19.463372951179203</v>
      </c>
    </row>
    <row r="70" spans="1:18">
      <c r="A70" s="113">
        <v>1986</v>
      </c>
      <c r="B70" s="50">
        <v>0.24530843999999999</v>
      </c>
      <c r="C70" s="50">
        <v>7.8891000000000003E-2</v>
      </c>
      <c r="D70" s="50"/>
      <c r="Q70" s="48">
        <f t="shared" si="2"/>
        <v>14.665005056681322</v>
      </c>
      <c r="R70" s="48">
        <f t="shared" si="3"/>
        <v>21.251083756745011</v>
      </c>
    </row>
    <row r="71" spans="1:18">
      <c r="A71" s="113">
        <v>1987</v>
      </c>
      <c r="B71" s="50">
        <v>-2.7140669999999999E-2</v>
      </c>
      <c r="C71" s="50">
        <v>9.2043E-2</v>
      </c>
      <c r="D71" s="50"/>
      <c r="Q71" s="48">
        <f t="shared" si="2"/>
        <v>17.321517048780635</v>
      </c>
      <c r="R71" s="48">
        <f t="shared" si="3"/>
        <v>22.985894728143133</v>
      </c>
    </row>
    <row r="72" spans="1:18">
      <c r="A72" s="113">
        <v>1988</v>
      </c>
      <c r="B72" s="50">
        <v>9.6730060000000007E-2</v>
      </c>
      <c r="C72" s="50">
        <v>9.1850000000000001E-2</v>
      </c>
      <c r="D72" s="50"/>
      <c r="Q72" s="48">
        <f t="shared" ref="Q72:Q92" si="4">(1+B74)*Q71</f>
        <v>18.392421745688374</v>
      </c>
      <c r="R72" s="48">
        <f t="shared" ref="R72:R92" si="5">(1+C74)*R71</f>
        <v>24.926731735408627</v>
      </c>
    </row>
    <row r="73" spans="1:18">
      <c r="A73" s="113">
        <v>1989</v>
      </c>
      <c r="B73" s="50">
        <v>0.18114633999999999</v>
      </c>
      <c r="C73" s="50">
        <v>8.1633999999999998E-2</v>
      </c>
      <c r="D73" s="50"/>
      <c r="Q73" s="48">
        <f t="shared" si="4"/>
        <v>21.942045845288277</v>
      </c>
      <c r="R73" s="48">
        <f t="shared" si="5"/>
        <v>26.746717170298712</v>
      </c>
    </row>
    <row r="74" spans="1:18">
      <c r="A74" s="113">
        <v>1990</v>
      </c>
      <c r="B74" s="50">
        <v>6.1825109999999996E-2</v>
      </c>
      <c r="C74" s="50">
        <v>8.4435999999999997E-2</v>
      </c>
      <c r="D74" s="50"/>
      <c r="Q74" s="48">
        <f t="shared" si="4"/>
        <v>23.709228157064985</v>
      </c>
      <c r="R74" s="48">
        <f t="shared" si="5"/>
        <v>28.68779865148365</v>
      </c>
    </row>
    <row r="75" spans="1:18">
      <c r="A75" s="113">
        <v>1991</v>
      </c>
      <c r="B75" s="50">
        <v>0.19299384</v>
      </c>
      <c r="C75" s="50">
        <v>7.3013399999999992E-2</v>
      </c>
      <c r="D75" s="50"/>
      <c r="Q75" s="48">
        <f t="shared" si="4"/>
        <v>28.033895693517529</v>
      </c>
      <c r="R75" s="48">
        <f t="shared" si="5"/>
        <v>30.56522860253202</v>
      </c>
    </row>
    <row r="76" spans="1:18">
      <c r="A76" s="113">
        <v>1992</v>
      </c>
      <c r="B76" s="50">
        <v>8.053863E-2</v>
      </c>
      <c r="C76" s="50">
        <v>7.2572700000000004E-2</v>
      </c>
      <c r="D76" s="50"/>
      <c r="Q76" s="48">
        <f t="shared" si="4"/>
        <v>25.855553506954884</v>
      </c>
      <c r="R76" s="48">
        <f t="shared" si="5"/>
        <v>33.008123933360793</v>
      </c>
    </row>
    <row r="77" spans="1:18">
      <c r="A77" s="113">
        <v>1993</v>
      </c>
      <c r="B77" s="50">
        <v>0.18240439999999999</v>
      </c>
      <c r="C77" s="50">
        <v>6.5443500000000002E-2</v>
      </c>
      <c r="D77" s="50"/>
      <c r="Q77" s="48">
        <f t="shared" si="4"/>
        <v>34.043579910308026</v>
      </c>
      <c r="R77" s="48">
        <f t="shared" si="5"/>
        <v>34.997859915607329</v>
      </c>
    </row>
    <row r="78" spans="1:18">
      <c r="A78" s="113">
        <v>1994</v>
      </c>
      <c r="B78" s="50">
        <v>-7.7703870000000008E-2</v>
      </c>
      <c r="C78" s="50">
        <v>7.9923999999999995E-2</v>
      </c>
      <c r="D78" s="50"/>
      <c r="Q78" s="48">
        <f t="shared" si="4"/>
        <v>33.726515028813374</v>
      </c>
      <c r="R78" s="48">
        <f t="shared" si="5"/>
        <v>37.351555239474706</v>
      </c>
    </row>
    <row r="79" spans="1:18">
      <c r="A79" s="113">
        <v>1995</v>
      </c>
      <c r="B79" s="50">
        <v>0.31668347000000002</v>
      </c>
      <c r="C79" s="50">
        <v>6.0280189999999997E-2</v>
      </c>
      <c r="D79" s="50"/>
      <c r="Q79" s="48">
        <f t="shared" si="4"/>
        <v>39.073565287663087</v>
      </c>
      <c r="R79" s="48">
        <f t="shared" si="5"/>
        <v>39.601174793357707</v>
      </c>
    </row>
    <row r="80" spans="1:18">
      <c r="A80" s="113">
        <v>1996</v>
      </c>
      <c r="B80" s="50">
        <v>-9.3135000000000006E-3</v>
      </c>
      <c r="C80" s="50">
        <v>6.7252549999999994E-2</v>
      </c>
      <c r="D80" s="50"/>
      <c r="Q80" s="48">
        <f t="shared" si="4"/>
        <v>44.177675179508654</v>
      </c>
      <c r="R80" s="48">
        <f t="shared" si="5"/>
        <v>41.748947676369447</v>
      </c>
    </row>
    <row r="81" spans="1:18">
      <c r="A81" s="113">
        <v>1997</v>
      </c>
      <c r="B81" s="50">
        <v>0.15854144000000001</v>
      </c>
      <c r="C81" s="50">
        <v>6.022827E-2</v>
      </c>
      <c r="D81" s="50"/>
      <c r="Q81" s="48">
        <f t="shared" si="4"/>
        <v>40.217697937051945</v>
      </c>
      <c r="R81" s="48">
        <f t="shared" si="5"/>
        <v>44.596550714710766</v>
      </c>
    </row>
    <row r="82" spans="1:18">
      <c r="A82" s="113">
        <v>1998</v>
      </c>
      <c r="B82" s="50">
        <v>0.13062820999999999</v>
      </c>
      <c r="C82" s="50">
        <v>5.4235079999999998E-2</v>
      </c>
      <c r="D82" s="50"/>
      <c r="F82" s="50"/>
      <c r="Q82" s="48">
        <f t="shared" si="4"/>
        <v>48.856047624703827</v>
      </c>
      <c r="R82" s="48">
        <f t="shared" si="5"/>
        <v>47.085256767690133</v>
      </c>
    </row>
    <row r="83" spans="1:18">
      <c r="A83" s="113">
        <v>1999</v>
      </c>
      <c r="B83" s="50">
        <v>-8.9637519999999998E-2</v>
      </c>
      <c r="C83" s="50">
        <v>6.8207779999999996E-2</v>
      </c>
      <c r="D83" s="50"/>
      <c r="E83" s="50"/>
      <c r="F83" s="50"/>
      <c r="Q83" s="48">
        <f t="shared" si="4"/>
        <v>50.661522376114277</v>
      </c>
      <c r="R83" s="48">
        <f t="shared" si="5"/>
        <v>49.793080444880381</v>
      </c>
    </row>
    <row r="84" spans="1:18">
      <c r="A84" s="113">
        <v>2000</v>
      </c>
      <c r="B84" s="50">
        <v>0.21478976</v>
      </c>
      <c r="C84" s="50">
        <v>5.5804900000000005E-2</v>
      </c>
      <c r="D84" s="50"/>
      <c r="E84" s="50"/>
      <c r="F84" s="50"/>
      <c r="Q84" s="48">
        <f t="shared" si="4"/>
        <v>59.699054150474375</v>
      </c>
      <c r="R84" s="48">
        <f t="shared" si="5"/>
        <v>52.200765098096035</v>
      </c>
    </row>
    <row r="85" spans="1:18">
      <c r="A85" s="113">
        <v>2001</v>
      </c>
      <c r="B85" s="50">
        <v>3.695499E-2</v>
      </c>
      <c r="C85" s="50">
        <v>5.7508949999999996E-2</v>
      </c>
      <c r="Q85" s="48">
        <f t="shared" si="4"/>
        <v>60.564690435656253</v>
      </c>
      <c r="R85" s="48">
        <f t="shared" si="5"/>
        <v>54.869116827691919</v>
      </c>
    </row>
    <row r="86" spans="1:18">
      <c r="A86" s="113">
        <v>2002</v>
      </c>
      <c r="B86" s="50">
        <v>0.17839044999999998</v>
      </c>
      <c r="C86" s="50">
        <v>4.8353799999999995E-2</v>
      </c>
      <c r="Q86" s="48">
        <f t="shared" si="4"/>
        <v>65.718606215814461</v>
      </c>
      <c r="R86" s="48">
        <f t="shared" si="5"/>
        <v>57.527017449971765</v>
      </c>
    </row>
    <row r="87" spans="1:18">
      <c r="A87" s="113">
        <v>2003</v>
      </c>
      <c r="B87" s="50">
        <v>1.4500000000000001E-2</v>
      </c>
      <c r="C87" s="50">
        <v>5.1117099999999895E-2</v>
      </c>
      <c r="Q87" s="48">
        <f t="shared" si="4"/>
        <v>70.852772199197759</v>
      </c>
      <c r="R87" s="48">
        <f t="shared" si="5"/>
        <v>60.18053224294632</v>
      </c>
    </row>
    <row r="88" spans="1:18">
      <c r="A88" s="113">
        <v>2004</v>
      </c>
      <c r="B88" s="50">
        <v>8.5097698726516402E-2</v>
      </c>
      <c r="C88" s="50">
        <v>4.8440740000000003E-2</v>
      </c>
      <c r="Q88" s="48">
        <f t="shared" si="4"/>
        <v>71.694937529186134</v>
      </c>
      <c r="R88" s="48">
        <f t="shared" si="5"/>
        <v>63.134983537623803</v>
      </c>
    </row>
    <row r="89" spans="1:18">
      <c r="A89" s="113">
        <v>2005</v>
      </c>
      <c r="B89" s="50">
        <f>'19-12&amp;13'!L37</f>
        <v>7.8123476424973415E-2</v>
      </c>
      <c r="C89" s="50">
        <f>'19-3&amp;4 Int Rates'!C83</f>
        <v>4.612641E-2</v>
      </c>
      <c r="Q89" s="48">
        <f t="shared" si="4"/>
        <v>78.780164781227541</v>
      </c>
      <c r="R89" s="48">
        <f t="shared" si="5"/>
        <v>65.978530162772202</v>
      </c>
    </row>
    <row r="90" spans="1:18">
      <c r="A90" s="113">
        <v>2006</v>
      </c>
      <c r="B90" s="50">
        <f>'19-12&amp;13'!L38</f>
        <v>1.1886130970580666E-2</v>
      </c>
      <c r="C90" s="50">
        <f>'19-3&amp;4 Int Rates'!C84</f>
        <v>4.909314E-2</v>
      </c>
      <c r="Q90" s="48">
        <f t="shared" si="4"/>
        <v>99.162854095970971</v>
      </c>
      <c r="R90" s="48">
        <f t="shared" si="5"/>
        <v>67.975047083350702</v>
      </c>
    </row>
    <row r="91" spans="1:18">
      <c r="A91" s="113">
        <v>2007</v>
      </c>
      <c r="B91" s="50">
        <f>'19-12&amp;13'!L39</f>
        <v>9.88246520077809E-2</v>
      </c>
      <c r="C91" s="50">
        <f>'19-3&amp;4 Int Rates'!C85</f>
        <v>4.5039160000000002E-2</v>
      </c>
      <c r="Q91" s="48">
        <f t="shared" si="4"/>
        <v>84.384324066636353</v>
      </c>
      <c r="R91" s="48">
        <f t="shared" si="5"/>
        <v>71.088379012319947</v>
      </c>
    </row>
    <row r="92" spans="1:18">
      <c r="A92" s="113">
        <v>2008</v>
      </c>
      <c r="B92" s="50">
        <f>'19-12&amp;13'!L40</f>
        <v>0.25872869612987159</v>
      </c>
      <c r="C92" s="50">
        <f>'19-3&amp;4 Int Rates'!C86</f>
        <v>3.0260099999999998E-2</v>
      </c>
      <c r="Q92" s="48">
        <f t="shared" si="4"/>
        <v>92.943983841094379</v>
      </c>
      <c r="R92" s="48">
        <f t="shared" si="5"/>
        <v>74.029888176767514</v>
      </c>
    </row>
    <row r="93" spans="1:18">
      <c r="A93" s="113">
        <v>2009</v>
      </c>
      <c r="B93" s="50">
        <f>'19-12&amp;13'!L41</f>
        <v>-0.1490329233064609</v>
      </c>
      <c r="C93" s="50">
        <f>'19-3&amp;4 Int Rates'!C87</f>
        <v>4.58010999999999E-2</v>
      </c>
    </row>
    <row r="94" spans="1:18">
      <c r="A94" s="113">
        <v>2010</v>
      </c>
      <c r="B94" s="50">
        <f>'19-12&amp;13'!L42</f>
        <v>0.101436610047367</v>
      </c>
      <c r="C94" s="50">
        <f>'19-3&amp;4 Int Rates'!C88</f>
        <v>4.13781999999999E-2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8"/>
  <sheetViews>
    <sheetView topLeftCell="A7" workbookViewId="0">
      <selection activeCell="F29" sqref="F29"/>
    </sheetView>
  </sheetViews>
  <sheetFormatPr defaultRowHeight="12.75"/>
  <cols>
    <col min="1" max="6" width="9.140625" style="48"/>
    <col min="7" max="8" width="9.140625" style="50"/>
    <col min="9" max="16384" width="9.140625" style="48"/>
  </cols>
  <sheetData>
    <row r="1" spans="1:1">
      <c r="A1" s="49" t="s">
        <v>140</v>
      </c>
    </row>
    <row r="2" spans="1:1">
      <c r="A2" s="49"/>
    </row>
    <row r="3" spans="1:1">
      <c r="A3" s="49"/>
    </row>
    <row r="4" spans="1:1">
      <c r="A4" s="49"/>
    </row>
    <row r="5" spans="1:1">
      <c r="A5" s="49"/>
    </row>
    <row r="6" spans="1:1">
      <c r="A6" s="49"/>
    </row>
    <row r="7" spans="1:1">
      <c r="A7" s="49"/>
    </row>
    <row r="8" spans="1:1">
      <c r="A8" s="49"/>
    </row>
    <row r="9" spans="1:1">
      <c r="A9" s="49"/>
    </row>
    <row r="10" spans="1:1">
      <c r="A10" s="49"/>
    </row>
    <row r="11" spans="1:1">
      <c r="A11" s="49"/>
    </row>
    <row r="12" spans="1:1">
      <c r="A12" s="49"/>
    </row>
    <row r="13" spans="1:1">
      <c r="A13" s="49"/>
    </row>
    <row r="14" spans="1:1">
      <c r="A14" s="49"/>
    </row>
    <row r="15" spans="1:1">
      <c r="A15" s="49"/>
    </row>
    <row r="16" spans="1:1">
      <c r="A16" s="49"/>
    </row>
    <row r="17" spans="1:11">
      <c r="A17" s="49"/>
    </row>
    <row r="18" spans="1:11">
      <c r="A18" s="49"/>
    </row>
    <row r="19" spans="1:11">
      <c r="A19" s="49"/>
    </row>
    <row r="20" spans="1:11">
      <c r="A20" s="49"/>
    </row>
    <row r="21" spans="1:11">
      <c r="A21" s="49"/>
    </row>
    <row r="22" spans="1:11">
      <c r="A22" s="49"/>
    </row>
    <row r="23" spans="1:11">
      <c r="A23" s="49"/>
    </row>
    <row r="24" spans="1:11">
      <c r="A24" s="49"/>
    </row>
    <row r="25" spans="1:11">
      <c r="A25" s="49"/>
    </row>
    <row r="26" spans="1:11">
      <c r="A26" s="49"/>
    </row>
    <row r="27" spans="1:11">
      <c r="A27" s="49"/>
    </row>
    <row r="28" spans="1:11">
      <c r="A28" s="49"/>
    </row>
    <row r="29" spans="1:11">
      <c r="B29" s="48" t="s">
        <v>88</v>
      </c>
      <c r="C29" s="50">
        <f>AVERAGE(C33:C55)</f>
        <v>7.8078260869565222E-2</v>
      </c>
      <c r="D29" s="50">
        <f>AVERAGE(D33:D55)</f>
        <v>7.714400428029751E-2</v>
      </c>
      <c r="E29" s="50">
        <f>AVERAGE(E33:E55)</f>
        <v>8.6088174182051308E-2</v>
      </c>
    </row>
    <row r="30" spans="1:11">
      <c r="C30" s="50">
        <f>C29-(STDEV(C33:C55))^2/2</f>
        <v>7.7965693616600801E-2</v>
      </c>
      <c r="D30" s="50">
        <f>D29-(STDEV(D33:D55))^2/2</f>
        <v>7.5808087074456437E-2</v>
      </c>
      <c r="E30" s="50" t="s">
        <v>89</v>
      </c>
      <c r="F30" s="50"/>
    </row>
    <row r="31" spans="1:11">
      <c r="B31" s="48" t="s">
        <v>90</v>
      </c>
      <c r="H31" s="112" t="s">
        <v>91</v>
      </c>
      <c r="I31" s="112" t="s">
        <v>92</v>
      </c>
      <c r="K31" s="48" t="s">
        <v>93</v>
      </c>
    </row>
    <row r="32" spans="1:11">
      <c r="C32" s="48" t="s">
        <v>94</v>
      </c>
      <c r="D32" s="48" t="s">
        <v>95</v>
      </c>
      <c r="E32" s="48" t="s">
        <v>96</v>
      </c>
      <c r="G32" s="50" t="s">
        <v>97</v>
      </c>
      <c r="H32" s="112" t="s">
        <v>98</v>
      </c>
      <c r="I32" s="114" t="s">
        <v>99</v>
      </c>
      <c r="J32" s="48" t="s">
        <v>100</v>
      </c>
      <c r="K32" s="48">
        <v>8.3930000000000007</v>
      </c>
    </row>
    <row r="33" spans="2:11">
      <c r="B33" s="115" t="s">
        <v>101</v>
      </c>
      <c r="C33" s="50">
        <v>0.1021</v>
      </c>
      <c r="D33" s="116">
        <v>9.4174476693799997E-2</v>
      </c>
      <c r="E33" s="116">
        <v>0.10916457007499999</v>
      </c>
      <c r="G33" s="50">
        <v>6.3500000000000001E-2</v>
      </c>
      <c r="H33" s="50">
        <f>C33-G33</f>
        <v>3.8599999999999995E-2</v>
      </c>
      <c r="I33" s="50">
        <f>D33-G33</f>
        <v>3.0674476693799996E-2</v>
      </c>
      <c r="J33" s="50">
        <f>E33-G33</f>
        <v>4.5664570074999994E-2</v>
      </c>
      <c r="K33" s="48">
        <v>8.9260000000000002</v>
      </c>
    </row>
    <row r="34" spans="2:11">
      <c r="B34" s="115" t="s">
        <v>102</v>
      </c>
      <c r="C34" s="50">
        <v>0.1024</v>
      </c>
      <c r="D34" s="116">
        <v>0.13934797373800001</v>
      </c>
      <c r="E34" s="116">
        <v>0.15666227462999999</v>
      </c>
      <c r="G34" s="50">
        <v>8.3699999999999997E-2</v>
      </c>
      <c r="H34" s="50">
        <f t="shared" ref="H34:H49" si="0">C34-G34</f>
        <v>1.8700000000000008E-2</v>
      </c>
      <c r="I34" s="50">
        <f t="shared" ref="I34:I49" si="1">D34-G34</f>
        <v>5.5647973738000012E-2</v>
      </c>
      <c r="J34" s="50">
        <f t="shared" ref="J34:J55" si="2">E34-G34</f>
        <v>7.296227462999999E-2</v>
      </c>
      <c r="K34" s="48">
        <v>9.673</v>
      </c>
    </row>
    <row r="35" spans="2:11">
      <c r="B35" s="115" t="s">
        <v>103</v>
      </c>
      <c r="C35" s="50">
        <v>0.10050000000000001</v>
      </c>
      <c r="D35" s="116">
        <v>6.3934426229500005E-2</v>
      </c>
      <c r="E35" s="116">
        <v>7.9279019466499998E-2</v>
      </c>
      <c r="G35" s="50">
        <v>7.8100000000000003E-2</v>
      </c>
      <c r="H35" s="50">
        <f t="shared" si="0"/>
        <v>2.2400000000000003E-2</v>
      </c>
      <c r="I35" s="50">
        <f t="shared" si="1"/>
        <v>-1.4165573770499998E-2</v>
      </c>
      <c r="J35" s="50">
        <f t="shared" si="2"/>
        <v>1.1790194664999948E-3</v>
      </c>
      <c r="K35" s="48">
        <v>10.429</v>
      </c>
    </row>
    <row r="36" spans="2:11">
      <c r="B36" s="115" t="s">
        <v>104</v>
      </c>
      <c r="C36" s="50">
        <v>9.8900000000000002E-2</v>
      </c>
      <c r="D36" s="116">
        <v>6.88238315357E-2</v>
      </c>
      <c r="E36" s="116">
        <v>8.6522017956399994E-2</v>
      </c>
      <c r="G36" s="50">
        <v>5.6000000000000001E-2</v>
      </c>
      <c r="H36" s="50">
        <f t="shared" si="0"/>
        <v>4.2900000000000001E-2</v>
      </c>
      <c r="I36" s="50">
        <f t="shared" si="1"/>
        <v>1.2823831535699999E-2</v>
      </c>
      <c r="J36" s="50">
        <f t="shared" si="2"/>
        <v>3.0522017956399992E-2</v>
      </c>
      <c r="K36" s="48">
        <v>11.012</v>
      </c>
    </row>
    <row r="37" spans="2:11">
      <c r="B37" s="115" t="s">
        <v>105</v>
      </c>
      <c r="C37" s="50">
        <v>9.2600000000000002E-2</v>
      </c>
      <c r="D37" s="116">
        <v>2.5395715929100001E-2</v>
      </c>
      <c r="E37" s="116">
        <v>4.7685800009800001E-2</v>
      </c>
      <c r="G37" s="50">
        <v>3.5099999999999999E-2</v>
      </c>
      <c r="H37" s="50">
        <f t="shared" si="0"/>
        <v>5.7500000000000002E-2</v>
      </c>
      <c r="I37" s="50">
        <f t="shared" si="1"/>
        <v>-9.7042840708999982E-3</v>
      </c>
      <c r="J37" s="50">
        <f t="shared" si="2"/>
        <v>1.2585800009800002E-2</v>
      </c>
      <c r="K37" s="48">
        <v>11.398</v>
      </c>
    </row>
    <row r="38" spans="2:11">
      <c r="B38" s="115" t="s">
        <v>106</v>
      </c>
      <c r="C38" s="50">
        <v>8.7599999999999997E-2</v>
      </c>
      <c r="D38" s="116">
        <v>6.85061845861E-2</v>
      </c>
      <c r="E38" s="116">
        <v>9.4246613929300005E-2</v>
      </c>
      <c r="G38" s="50">
        <v>2.9000000000000001E-2</v>
      </c>
      <c r="H38" s="50">
        <f t="shared" si="0"/>
        <v>5.8599999999999999E-2</v>
      </c>
      <c r="I38" s="50">
        <f t="shared" si="1"/>
        <v>3.9506184586100002E-2</v>
      </c>
      <c r="J38" s="50">
        <f t="shared" si="2"/>
        <v>6.5246613929300007E-2</v>
      </c>
      <c r="K38" s="48">
        <v>11.728</v>
      </c>
    </row>
    <row r="39" spans="2:11">
      <c r="B39" s="115" t="s">
        <v>107</v>
      </c>
      <c r="C39" s="50">
        <v>0.09</v>
      </c>
      <c r="D39" s="116">
        <v>4.85639478476E-2</v>
      </c>
      <c r="E39" s="116">
        <v>7.7655740518300001E-2</v>
      </c>
      <c r="G39" s="50">
        <v>3.9E-2</v>
      </c>
      <c r="H39" s="50">
        <f t="shared" si="0"/>
        <v>5.0999999999999997E-2</v>
      </c>
      <c r="I39" s="50">
        <f t="shared" si="1"/>
        <v>9.5639478476000003E-3</v>
      </c>
      <c r="J39" s="50">
        <f t="shared" si="2"/>
        <v>3.8655740518300001E-2</v>
      </c>
      <c r="K39" s="48">
        <v>12.186</v>
      </c>
    </row>
    <row r="40" spans="2:11">
      <c r="B40" s="115" t="s">
        <v>108</v>
      </c>
      <c r="C40" s="50">
        <v>8.6099999999999996E-2</v>
      </c>
      <c r="D40" s="116">
        <v>0.17229228721699999</v>
      </c>
      <c r="E40" s="116">
        <v>0.18593239907600001</v>
      </c>
      <c r="G40" s="50">
        <v>5.6000000000000001E-2</v>
      </c>
      <c r="H40" s="50">
        <f t="shared" si="0"/>
        <v>3.0099999999999995E-2</v>
      </c>
      <c r="I40" s="50">
        <f t="shared" si="1"/>
        <v>0.116292287217</v>
      </c>
      <c r="J40" s="50">
        <f t="shared" si="2"/>
        <v>0.12993239907600002</v>
      </c>
      <c r="K40" s="48">
        <v>12.868</v>
      </c>
    </row>
    <row r="41" spans="2:11">
      <c r="B41" s="115" t="s">
        <v>109</v>
      </c>
      <c r="C41" s="50">
        <v>7.8600000000000003E-2</v>
      </c>
      <c r="D41" s="116">
        <v>4.3173168411000003E-2</v>
      </c>
      <c r="E41" s="116">
        <v>5.0607202504300001E-2</v>
      </c>
      <c r="G41" s="50">
        <v>5.21E-2</v>
      </c>
      <c r="H41" s="50">
        <f t="shared" si="0"/>
        <v>2.6500000000000003E-2</v>
      </c>
      <c r="I41" s="50">
        <f t="shared" si="1"/>
        <v>-8.9268315889999977E-3</v>
      </c>
      <c r="J41" s="50">
        <f t="shared" si="2"/>
        <v>-1.492797495699999E-3</v>
      </c>
      <c r="K41" s="48">
        <v>13.538</v>
      </c>
    </row>
    <row r="42" spans="2:11">
      <c r="B42" s="115" t="s">
        <v>110</v>
      </c>
      <c r="C42" s="50">
        <v>7.9399999999999998E-2</v>
      </c>
      <c r="D42" s="116">
        <v>0.122500803267</v>
      </c>
      <c r="E42" s="116">
        <v>0.127836846856</v>
      </c>
      <c r="G42" s="50">
        <v>5.2600000000000001E-2</v>
      </c>
      <c r="H42" s="50">
        <f t="shared" si="0"/>
        <v>2.6799999999999997E-2</v>
      </c>
      <c r="I42" s="50">
        <f t="shared" si="1"/>
        <v>6.9900803266999989E-2</v>
      </c>
      <c r="J42" s="50">
        <f t="shared" si="2"/>
        <v>7.5236846855999989E-2</v>
      </c>
      <c r="K42" s="48">
        <v>14.25</v>
      </c>
    </row>
    <row r="43" spans="2:11">
      <c r="B43" s="115" t="s">
        <v>111</v>
      </c>
      <c r="C43" s="50">
        <v>6.93E-2</v>
      </c>
      <c r="D43" s="116">
        <v>7.24746075716E-2</v>
      </c>
      <c r="E43" s="116">
        <v>7.4901194169399998E-2</v>
      </c>
      <c r="G43" s="50">
        <v>4.8599999999999997E-2</v>
      </c>
      <c r="H43" s="50">
        <f t="shared" si="0"/>
        <v>2.0700000000000003E-2</v>
      </c>
      <c r="I43" s="50">
        <f t="shared" si="1"/>
        <v>2.3874607571600003E-2</v>
      </c>
      <c r="J43" s="50">
        <f t="shared" si="2"/>
        <v>2.6301194169400001E-2</v>
      </c>
      <c r="K43" s="48">
        <v>14.942</v>
      </c>
    </row>
    <row r="44" spans="2:11">
      <c r="B44" s="115" t="s">
        <v>112</v>
      </c>
      <c r="C44" s="50">
        <v>7.7600000000000002E-2</v>
      </c>
      <c r="D44" s="116">
        <v>1.5800000000000002E-2</v>
      </c>
      <c r="E44" s="116">
        <v>1.7511477076126436E-2</v>
      </c>
      <c r="G44" s="50">
        <v>4.6800000000000001E-2</v>
      </c>
      <c r="H44" s="50">
        <f t="shared" si="0"/>
        <v>3.0800000000000001E-2</v>
      </c>
      <c r="I44" s="50">
        <f t="shared" si="1"/>
        <v>-3.1E-2</v>
      </c>
      <c r="J44" s="50">
        <f t="shared" si="2"/>
        <v>-2.9288522923873565E-2</v>
      </c>
    </row>
    <row r="45" spans="2:11">
      <c r="B45" s="115" t="s">
        <v>113</v>
      </c>
      <c r="C45" s="50">
        <v>8.43E-2</v>
      </c>
      <c r="D45" s="116">
        <v>0.1434</v>
      </c>
      <c r="E45" s="116">
        <v>0.1466927468805872</v>
      </c>
      <c r="G45" s="50">
        <v>5.8900000000000001E-2</v>
      </c>
      <c r="H45" s="50">
        <f t="shared" si="0"/>
        <v>2.5399999999999999E-2</v>
      </c>
      <c r="I45" s="50">
        <f t="shared" si="1"/>
        <v>8.4499999999999992E-2</v>
      </c>
      <c r="J45" s="50">
        <f t="shared" si="2"/>
        <v>8.7792746880587191E-2</v>
      </c>
    </row>
    <row r="46" spans="2:11">
      <c r="B46" s="115" t="s">
        <v>114</v>
      </c>
      <c r="C46" s="50">
        <v>7.1599999999999997E-2</v>
      </c>
      <c r="D46" s="116">
        <v>8.8400000000000006E-2</v>
      </c>
      <c r="E46" s="116">
        <v>9.1784410530026506E-2</v>
      </c>
      <c r="G46" s="50">
        <v>3.8300000000000001E-2</v>
      </c>
      <c r="H46" s="50">
        <f t="shared" si="0"/>
        <v>3.3299999999999996E-2</v>
      </c>
      <c r="I46" s="50">
        <f t="shared" si="1"/>
        <v>5.0100000000000006E-2</v>
      </c>
      <c r="J46" s="50">
        <f t="shared" si="2"/>
        <v>5.3484410530026505E-2</v>
      </c>
    </row>
    <row r="47" spans="2:11">
      <c r="B47" s="115" t="s">
        <v>115</v>
      </c>
      <c r="C47" s="50">
        <v>7.0199999999999999E-2</v>
      </c>
      <c r="D47" s="116">
        <v>0.15660107572016857</v>
      </c>
      <c r="E47" s="116">
        <v>0.15789855811047415</v>
      </c>
      <c r="G47" s="50">
        <v>1.6500000000000001E-2</v>
      </c>
      <c r="H47" s="50">
        <f t="shared" si="0"/>
        <v>5.3699999999999998E-2</v>
      </c>
      <c r="I47" s="50">
        <f t="shared" si="1"/>
        <v>0.14010107572016856</v>
      </c>
      <c r="J47" s="50">
        <f t="shared" si="2"/>
        <v>0.14139855811047414</v>
      </c>
    </row>
    <row r="48" spans="2:11">
      <c r="B48" s="115" t="s">
        <v>116</v>
      </c>
      <c r="C48" s="50">
        <v>5.8700000000000002E-2</v>
      </c>
      <c r="D48" s="116">
        <v>5.1952342683119213E-2</v>
      </c>
      <c r="E48" s="116">
        <v>5.4499649021176655E-2</v>
      </c>
      <c r="G48" s="50">
        <v>1.0200000000000001E-2</v>
      </c>
      <c r="H48" s="50">
        <f t="shared" si="0"/>
        <v>4.8500000000000001E-2</v>
      </c>
      <c r="I48" s="50">
        <f t="shared" si="1"/>
        <v>4.1752342683119212E-2</v>
      </c>
      <c r="J48" s="50">
        <f t="shared" si="2"/>
        <v>4.4299649021176654E-2</v>
      </c>
    </row>
    <row r="49" spans="2:10">
      <c r="B49" s="115" t="s">
        <v>117</v>
      </c>
      <c r="C49" s="50">
        <v>6.08E-2</v>
      </c>
      <c r="D49" s="116">
        <v>5.1300852010353726E-2</v>
      </c>
      <c r="E49" s="116">
        <v>5.4545281607389917E-2</v>
      </c>
      <c r="G49" s="50">
        <v>1.2025629224531542E-2</v>
      </c>
      <c r="H49" s="50">
        <f t="shared" si="0"/>
        <v>4.8774370775468458E-2</v>
      </c>
      <c r="I49" s="50">
        <f t="shared" si="1"/>
        <v>3.9275222785822184E-2</v>
      </c>
      <c r="J49" s="50">
        <f t="shared" si="2"/>
        <v>4.2519652382858375E-2</v>
      </c>
    </row>
    <row r="50" spans="2:10">
      <c r="B50" s="115" t="s">
        <v>133</v>
      </c>
      <c r="C50" s="50">
        <v>5.57E-2</v>
      </c>
      <c r="D50" s="116">
        <f>'19-12&amp;13'!M37</f>
        <v>3.5293535545674715E-2</v>
      </c>
      <c r="E50" s="116">
        <v>3.7483901307769685E-2</v>
      </c>
      <c r="G50" s="50">
        <f>'19-3&amp;4 Int Rates'!B83</f>
        <v>2.97953550359999E-2</v>
      </c>
      <c r="H50" s="50">
        <f t="shared" ref="H50" si="3">C50-G50</f>
        <v>2.5904644964000099E-2</v>
      </c>
      <c r="I50" s="50">
        <f t="shared" ref="I50" si="4">D50-G50</f>
        <v>5.4981805096748146E-3</v>
      </c>
      <c r="J50" s="50">
        <f t="shared" si="2"/>
        <v>7.6885462717697847E-3</v>
      </c>
    </row>
    <row r="51" spans="2:10">
      <c r="B51" s="115" t="s">
        <v>134</v>
      </c>
      <c r="C51" s="50">
        <v>6.4500000000000002E-2</v>
      </c>
      <c r="D51" s="116">
        <f>'19-12&amp;13'!M38</f>
        <v>4.6777183696057545E-2</v>
      </c>
      <c r="E51" s="116">
        <v>4.8128063886193617E-2</v>
      </c>
      <c r="G51" s="50">
        <f>'19-3&amp;4 Int Rates'!B84</f>
        <v>4.7996146239444898E-2</v>
      </c>
      <c r="H51" s="50">
        <f t="shared" ref="H51:H55" si="5">C51-G51</f>
        <v>1.6503853760555104E-2</v>
      </c>
      <c r="I51" s="50">
        <f t="shared" ref="I51:I55" si="6">D51-G51</f>
        <v>-1.218962543387353E-3</v>
      </c>
      <c r="J51" s="50">
        <f t="shared" si="2"/>
        <v>1.3191764674871931E-4</v>
      </c>
    </row>
    <row r="52" spans="2:10">
      <c r="B52" s="115" t="s">
        <v>135</v>
      </c>
      <c r="C52" s="50">
        <v>6.8400000000000002E-2</v>
      </c>
      <c r="D52" s="116">
        <f>'19-12&amp;13'!M39</f>
        <v>5.6094392010745064E-2</v>
      </c>
      <c r="E52" s="116">
        <v>5.7078302420975557E-2</v>
      </c>
      <c r="G52" s="50">
        <f>'19-3&amp;4 Int Rates'!B85</f>
        <v>4.6622346964126898E-2</v>
      </c>
      <c r="H52" s="50">
        <f t="shared" si="5"/>
        <v>2.1777653035873104E-2</v>
      </c>
      <c r="I52" s="50">
        <f t="shared" si="6"/>
        <v>9.472045046618166E-3</v>
      </c>
      <c r="J52" s="50">
        <f t="shared" si="2"/>
        <v>1.0455955456848659E-2</v>
      </c>
    </row>
    <row r="53" spans="2:10">
      <c r="B53" s="115" t="s">
        <v>136</v>
      </c>
      <c r="C53" s="50">
        <v>6.5000000000000002E-2</v>
      </c>
      <c r="D53" s="116">
        <f>'19-12&amp;13'!M40</f>
        <v>-4.053102468337777E-2</v>
      </c>
      <c r="E53" s="116">
        <v>-3.9752140999918417E-2</v>
      </c>
      <c r="G53" s="50">
        <f>'19-3&amp;4 Int Rates'!B86</f>
        <v>1.5991426324508E-2</v>
      </c>
      <c r="H53" s="50">
        <f t="shared" si="5"/>
        <v>4.9008573675492002E-2</v>
      </c>
      <c r="I53" s="50">
        <f t="shared" si="6"/>
        <v>-5.652245100788577E-2</v>
      </c>
      <c r="J53" s="50">
        <f t="shared" si="2"/>
        <v>-5.5743567324426417E-2</v>
      </c>
    </row>
    <row r="54" spans="2:10">
      <c r="B54" s="115" t="s">
        <v>137</v>
      </c>
      <c r="C54" s="50">
        <v>7.5499999999999998E-2</v>
      </c>
      <c r="D54" s="116">
        <f>'19-12&amp;13'!M41</f>
        <v>0.14823631843770158</v>
      </c>
      <c r="E54" s="116">
        <v>0.15141637814218556</v>
      </c>
      <c r="G54" s="50">
        <f>'19-3&amp;4 Int Rates'!B87</f>
        <v>9.6761203910444805E-4</v>
      </c>
      <c r="H54" s="50">
        <f t="shared" si="5"/>
        <v>7.4532387960895549E-2</v>
      </c>
      <c r="I54" s="50">
        <f t="shared" si="6"/>
        <v>0.14726870639859713</v>
      </c>
      <c r="J54" s="50">
        <f t="shared" si="2"/>
        <v>0.15044876610308111</v>
      </c>
    </row>
    <row r="55" spans="2:10">
      <c r="B55" s="115" t="s">
        <v>138</v>
      </c>
      <c r="C55" s="50">
        <v>5.6000000000000001E-2</v>
      </c>
      <c r="D55" s="116">
        <f>'19-12&amp;13'!M42</f>
        <v>0.1018</v>
      </c>
      <c r="E55" s="116">
        <v>0.11224769901319331</v>
      </c>
      <c r="G55" s="123">
        <f>'19-3&amp;4 Int Rates'!B88</f>
        <v>1.2137646095897699E-3</v>
      </c>
      <c r="H55" s="123">
        <f t="shared" si="5"/>
        <v>5.4786235390410234E-2</v>
      </c>
      <c r="I55" s="123">
        <f t="shared" si="6"/>
        <v>0.10058623539041023</v>
      </c>
      <c r="J55" s="123">
        <f t="shared" si="2"/>
        <v>0.11103393440360354</v>
      </c>
    </row>
    <row r="56" spans="2:10">
      <c r="B56" s="48" t="s">
        <v>118</v>
      </c>
      <c r="G56" s="112" t="s">
        <v>119</v>
      </c>
      <c r="H56" s="50">
        <f>AVERAGE(H33:H55)</f>
        <v>3.8121205198378028E-2</v>
      </c>
      <c r="I56" s="50">
        <f t="shared" ref="I56:J56" si="7">AVERAGE(I33:I55)</f>
        <v>3.7186948609110308E-2</v>
      </c>
      <c r="J56" s="50">
        <f t="shared" si="7"/>
        <v>4.6131118510864107E-2</v>
      </c>
    </row>
    <row r="57" spans="2:10">
      <c r="B57" s="48" t="s">
        <v>120</v>
      </c>
    </row>
    <row r="58" spans="2:10">
      <c r="B58" s="117" t="s">
        <v>121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57"/>
  <sheetViews>
    <sheetView tabSelected="1" zoomScale="90" zoomScaleNormal="90" workbookViewId="0"/>
  </sheetViews>
  <sheetFormatPr defaultRowHeight="12.75"/>
  <cols>
    <col min="1" max="1" width="22.7109375" customWidth="1"/>
    <col min="2" max="2" width="12.42578125" customWidth="1"/>
    <col min="4" max="4" width="11.5703125" customWidth="1"/>
    <col min="9" max="9" width="9.85546875" style="1" bestFit="1" customWidth="1"/>
    <col min="10" max="15" width="9.28515625" style="5" bestFit="1" customWidth="1"/>
    <col min="16" max="18" width="9.28515625" style="5" customWidth="1"/>
    <col min="20" max="27" width="9.140625" style="6"/>
  </cols>
  <sheetData>
    <row r="1" spans="1:35">
      <c r="D1" s="10">
        <f>D15*D6/$G$6</f>
        <v>5.3713144825749154E-2</v>
      </c>
      <c r="E1" s="10">
        <f>E15*E6/$G$6</f>
        <v>0.15523959478684196</v>
      </c>
      <c r="F1" s="10">
        <f>F15*F6/$G$6</f>
        <v>0.11110405672329716</v>
      </c>
      <c r="G1" s="10">
        <f>G15*G6/$G$6</f>
        <v>1</v>
      </c>
      <c r="H1" s="20" t="s">
        <v>29</v>
      </c>
      <c r="AC1" t="s">
        <v>145</v>
      </c>
      <c r="AD1" s="125" t="str">
        <f>T2</f>
        <v>CPI</v>
      </c>
      <c r="AE1" s="125" t="str">
        <f t="shared" ref="AE1:AI1" si="0">U2</f>
        <v>T-bills</v>
      </c>
      <c r="AF1" s="125" t="str">
        <f t="shared" si="0"/>
        <v>LT G Bond</v>
      </c>
      <c r="AG1" s="125" t="str">
        <f t="shared" si="0"/>
        <v>GLCMPI</v>
      </c>
      <c r="AH1" s="125" t="str">
        <f t="shared" si="0"/>
        <v>NCREIF(TBI)</v>
      </c>
      <c r="AI1" s="125" t="str">
        <f t="shared" si="0"/>
        <v>S&amp;P 500</v>
      </c>
    </row>
    <row r="2" spans="1:35">
      <c r="A2" s="24" t="s">
        <v>141</v>
      </c>
      <c r="B2" s="25"/>
      <c r="C2" s="25"/>
      <c r="D2" s="25"/>
      <c r="E2" s="25"/>
      <c r="F2" s="25"/>
      <c r="G2" s="26"/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25</v>
      </c>
      <c r="Q2" s="2" t="s">
        <v>26</v>
      </c>
      <c r="R2" s="2" t="s">
        <v>145</v>
      </c>
      <c r="T2" s="3" t="s">
        <v>0</v>
      </c>
      <c r="U2" s="3" t="s">
        <v>1</v>
      </c>
      <c r="V2" s="3" t="s">
        <v>2</v>
      </c>
      <c r="W2" s="3" t="s">
        <v>6</v>
      </c>
      <c r="X2" s="4" t="s">
        <v>7</v>
      </c>
      <c r="Y2" s="3" t="s">
        <v>8</v>
      </c>
      <c r="Z2" s="22" t="s">
        <v>25</v>
      </c>
      <c r="AA2" s="2" t="s">
        <v>26</v>
      </c>
      <c r="AC2" s="124" t="s">
        <v>146</v>
      </c>
      <c r="AD2" s="126">
        <f>CORREL($R$4:$R$42,J4:J42)</f>
        <v>-0.40449603922232102</v>
      </c>
      <c r="AE2" s="126">
        <f t="shared" ref="AE2:AI2" si="1">CORREL($R$4:$R$42,K4:K42)</f>
        <v>2.7727958151618319E-2</v>
      </c>
      <c r="AF2" s="126">
        <f t="shared" si="1"/>
        <v>0.89610386107990803</v>
      </c>
      <c r="AG2" s="126">
        <f t="shared" si="1"/>
        <v>0.80036727615751579</v>
      </c>
      <c r="AH2" s="126">
        <f t="shared" si="1"/>
        <v>-4.5236869826694705E-2</v>
      </c>
      <c r="AI2" s="126">
        <f t="shared" si="1"/>
        <v>0.30296311594122455</v>
      </c>
    </row>
    <row r="3" spans="1:35">
      <c r="A3" s="27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9" t="s">
        <v>5</v>
      </c>
      <c r="S3">
        <v>1971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23">
        <v>1</v>
      </c>
      <c r="AA3" s="6">
        <v>1</v>
      </c>
      <c r="AC3" s="124" t="s">
        <v>148</v>
      </c>
      <c r="AD3" s="127">
        <f>STDEV(R4:R42)</f>
        <v>0.10312215141413582</v>
      </c>
    </row>
    <row r="4" spans="1:35">
      <c r="A4" s="27" t="s">
        <v>9</v>
      </c>
      <c r="B4" s="30">
        <f>T42^(1/39)-1</f>
        <v>4.3842914874263617E-2</v>
      </c>
      <c r="C4" s="30">
        <f t="shared" ref="C4:G4" si="2">U42^(1/39)-1</f>
        <v>5.5618008485599502E-2</v>
      </c>
      <c r="D4" s="30">
        <f t="shared" si="2"/>
        <v>8.4586784383770874E-2</v>
      </c>
      <c r="E4" s="30">
        <f t="shared" si="2"/>
        <v>8.7241524492941425E-2</v>
      </c>
      <c r="F4" s="30">
        <f t="shared" si="2"/>
        <v>9.176305885952929E-2</v>
      </c>
      <c r="G4" s="31">
        <f t="shared" si="2"/>
        <v>0.10036344375178419</v>
      </c>
      <c r="I4" s="7">
        <v>1972</v>
      </c>
      <c r="J4" s="8">
        <v>3.44677137871E-2</v>
      </c>
      <c r="K4" s="8">
        <v>3.8152610441800003E-2</v>
      </c>
      <c r="L4" s="8">
        <v>5.6931324993599999E-2</v>
      </c>
      <c r="M4" s="8">
        <v>0.11212866508089481</v>
      </c>
      <c r="N4" s="8">
        <v>2.4E-2</v>
      </c>
      <c r="O4" s="8">
        <v>0.18975996414900001</v>
      </c>
      <c r="P4" s="8">
        <f t="shared" ref="P4:P42" si="3">(1+M4)/(1+J4)-1</f>
        <v>7.50733447344476E-2</v>
      </c>
      <c r="Q4" s="8">
        <f t="shared" ref="Q4:Q42" si="4">(1+N4)/(1+J4)-1</f>
        <v>-1.0118937157331365E-2</v>
      </c>
      <c r="R4" s="8">
        <v>7.25975174837349E-2</v>
      </c>
      <c r="S4" s="1">
        <f>I4</f>
        <v>1972</v>
      </c>
      <c r="T4" s="6">
        <f t="shared" ref="T4:T42" si="5">(1+J4)*T3</f>
        <v>1.0344677137870999</v>
      </c>
      <c r="U4" s="6">
        <f t="shared" ref="U4:U42" si="6">(1+K4)*U3</f>
        <v>1.0381526104418</v>
      </c>
      <c r="V4" s="6">
        <f t="shared" ref="V4:V42" si="7">(1+L4)*V3</f>
        <v>1.0569313249936001</v>
      </c>
      <c r="W4" s="6">
        <f t="shared" ref="W4:W42" si="8">(1+M4)*W3</f>
        <v>1.1121286650808948</v>
      </c>
      <c r="X4" s="6">
        <f t="shared" ref="X4:X42" si="9">(1+N4)*X3</f>
        <v>1.024</v>
      </c>
      <c r="Y4" s="6">
        <f t="shared" ref="Y4:Y42" si="10">(1+O4)*Y3</f>
        <v>1.189759964149</v>
      </c>
      <c r="Z4" s="23">
        <f>(1+P4)*Z3</f>
        <v>1.0750733447344476</v>
      </c>
      <c r="AA4" s="6">
        <f>(1+Q4)*AA3</f>
        <v>0.98988106284266864</v>
      </c>
      <c r="AC4" s="124" t="s">
        <v>147</v>
      </c>
      <c r="AD4" s="128">
        <f>AI2*(AD3/G6)</f>
        <v>0.17048916775886291</v>
      </c>
    </row>
    <row r="5" spans="1:35">
      <c r="A5" s="27" t="s">
        <v>10</v>
      </c>
      <c r="B5" s="30">
        <f>AVERAGE(J4:J42)</f>
        <v>4.4299619132765936E-2</v>
      </c>
      <c r="C5" s="30">
        <f t="shared" ref="C5:G5" si="11">AVERAGE(K4:K42)</f>
        <v>5.60778239489272E-2</v>
      </c>
      <c r="D5" s="30">
        <f t="shared" si="11"/>
        <v>9.0881942685234335E-2</v>
      </c>
      <c r="E5" s="30">
        <f t="shared" si="11"/>
        <v>8.9429960020379271E-2</v>
      </c>
      <c r="F5" s="30">
        <f t="shared" si="11"/>
        <v>9.7259851119086554E-2</v>
      </c>
      <c r="G5" s="31">
        <f t="shared" si="11"/>
        <v>0.11682089271525051</v>
      </c>
      <c r="I5" s="7">
        <v>1973</v>
      </c>
      <c r="J5" s="8">
        <v>8.7726697596000006E-2</v>
      </c>
      <c r="K5" s="8">
        <v>6.9245647969100002E-2</v>
      </c>
      <c r="L5" s="8">
        <v>-1.1111111111100001E-2</v>
      </c>
      <c r="M5" s="8">
        <v>4.4587265855675184E-2</v>
      </c>
      <c r="N5" s="8">
        <v>6.1800000000000001E-2</v>
      </c>
      <c r="O5" s="8">
        <v>-0.146617072367</v>
      </c>
      <c r="P5" s="8">
        <f t="shared" si="3"/>
        <v>-3.9660175516210039E-2</v>
      </c>
      <c r="Q5" s="8">
        <f t="shared" si="4"/>
        <v>-2.3835672741416514E-2</v>
      </c>
      <c r="R5" s="8">
        <v>1.1394964719774801E-2</v>
      </c>
      <c r="S5" s="1">
        <f t="shared" ref="S5:S36" si="12">I5</f>
        <v>1973</v>
      </c>
      <c r="T5" s="6">
        <f t="shared" si="5"/>
        <v>1.1252181500873264</v>
      </c>
      <c r="U5" s="6">
        <f t="shared" si="6"/>
        <v>1.1100401606426549</v>
      </c>
      <c r="V5" s="6">
        <f t="shared" si="7"/>
        <v>1.045187643604794</v>
      </c>
      <c r="W5" s="6">
        <f t="shared" si="8"/>
        <v>1.1617154415365738</v>
      </c>
      <c r="X5" s="6">
        <f t="shared" si="9"/>
        <v>1.0872832000000001</v>
      </c>
      <c r="Y5" s="6">
        <f t="shared" si="10"/>
        <v>1.0153208413860069</v>
      </c>
      <c r="Z5" s="23">
        <f>(1+P5)*Z4</f>
        <v>1.0324357471894805</v>
      </c>
      <c r="AA5" s="6">
        <f>(1+Q5)*AA4</f>
        <v>0.96628658177582527</v>
      </c>
      <c r="AC5" s="9"/>
    </row>
    <row r="6" spans="1:35">
      <c r="A6" s="27" t="s">
        <v>11</v>
      </c>
      <c r="B6" s="32" t="s">
        <v>12</v>
      </c>
      <c r="C6" s="30">
        <f>STDEV(K4:K42)</f>
        <v>3.171577671317604E-2</v>
      </c>
      <c r="D6" s="30">
        <f t="shared" ref="D6:G6" si="13">STDEV(L4:L42)</f>
        <v>0.12003203764448842</v>
      </c>
      <c r="E6" s="30">
        <f t="shared" si="13"/>
        <v>7.1016613324563369E-2</v>
      </c>
      <c r="F6" s="30">
        <f t="shared" si="13"/>
        <v>0.10963471180436717</v>
      </c>
      <c r="G6" s="31">
        <f t="shared" si="13"/>
        <v>0.18325040074791032</v>
      </c>
      <c r="I6" s="7">
        <v>1974</v>
      </c>
      <c r="J6" s="8">
        <v>0.122140364482</v>
      </c>
      <c r="K6" s="8">
        <v>8.0318379160600001E-2</v>
      </c>
      <c r="L6" s="8">
        <v>4.3478260869600001E-2</v>
      </c>
      <c r="M6" s="8">
        <v>-5.3905226905002213E-3</v>
      </c>
      <c r="N6" s="8">
        <v>-4.4499999999999998E-2</v>
      </c>
      <c r="O6" s="8">
        <v>-0.26467586206900001</v>
      </c>
      <c r="P6" s="8">
        <f t="shared" si="3"/>
        <v>-0.11364967450517727</v>
      </c>
      <c r="Q6" s="8">
        <f t="shared" si="4"/>
        <v>-0.14850224602598994</v>
      </c>
      <c r="R6" s="8">
        <v>-3.0617512511581898E-2</v>
      </c>
      <c r="S6" s="1">
        <f t="shared" si="12"/>
        <v>1974</v>
      </c>
      <c r="T6" s="6">
        <f t="shared" si="5"/>
        <v>1.2626527050607543</v>
      </c>
      <c r="U6" s="6">
        <f t="shared" si="6"/>
        <v>1.1991967871486449</v>
      </c>
      <c r="V6" s="6">
        <f t="shared" si="7"/>
        <v>1.0906305846311257</v>
      </c>
      <c r="W6" s="6">
        <f t="shared" si="8"/>
        <v>1.1554531880890664</v>
      </c>
      <c r="X6" s="6">
        <f t="shared" si="9"/>
        <v>1.0388990976000001</v>
      </c>
      <c r="Y6" s="6">
        <f t="shared" si="10"/>
        <v>0.74658992241554312</v>
      </c>
      <c r="Z6" s="23">
        <f>(1+P6)*Z5</f>
        <v>0.91509976057388653</v>
      </c>
      <c r="AA6" s="6">
        <f>(1+Q6)*AA5</f>
        <v>0.82279085407733887</v>
      </c>
      <c r="AC6" s="9"/>
    </row>
    <row r="7" spans="1:35" s="9" customFormat="1">
      <c r="A7" s="33" t="s">
        <v>13</v>
      </c>
      <c r="B7" s="34" t="s">
        <v>12</v>
      </c>
      <c r="C7" s="34" t="s">
        <v>12</v>
      </c>
      <c r="D7" s="32">
        <f>D5-$C5</f>
        <v>3.4804118736307135E-2</v>
      </c>
      <c r="E7" s="32">
        <f>E5-$C5</f>
        <v>3.3352136071452071E-2</v>
      </c>
      <c r="F7" s="32">
        <f>F5-$C5</f>
        <v>4.1182027170159355E-2</v>
      </c>
      <c r="G7" s="35">
        <f>G5-$C5</f>
        <v>6.0743068766323308E-2</v>
      </c>
      <c r="I7" s="7">
        <v>1975</v>
      </c>
      <c r="J7" s="8">
        <v>7.0145127850699998E-2</v>
      </c>
      <c r="K7" s="8">
        <v>5.7937039517699997E-2</v>
      </c>
      <c r="L7" s="8">
        <v>9.1994382022500001E-2</v>
      </c>
      <c r="M7" s="8">
        <v>0.10957706473930395</v>
      </c>
      <c r="N7" s="8">
        <v>5.4300000000000001E-2</v>
      </c>
      <c r="O7" s="8">
        <v>0.37202453527399998</v>
      </c>
      <c r="P7" s="8">
        <f t="shared" si="3"/>
        <v>3.6847279740272132E-2</v>
      </c>
      <c r="Q7" s="8">
        <f t="shared" si="4"/>
        <v>-1.4806522441048298E-2</v>
      </c>
      <c r="R7" s="8">
        <v>0.14644256327733901</v>
      </c>
      <c r="S7" s="1">
        <f t="shared" si="12"/>
        <v>1975</v>
      </c>
      <c r="T7" s="6">
        <f t="shared" si="5"/>
        <v>1.3512216404882731</v>
      </c>
      <c r="U7" s="6">
        <f t="shared" si="6"/>
        <v>1.2686746987951747</v>
      </c>
      <c r="V7" s="6">
        <f t="shared" si="7"/>
        <v>1.190962471279104</v>
      </c>
      <c r="W7" s="6">
        <f t="shared" si="8"/>
        <v>1.2820643568835373</v>
      </c>
      <c r="X7" s="6">
        <f t="shared" si="9"/>
        <v>1.0953113185996801</v>
      </c>
      <c r="Y7" s="6">
        <f t="shared" si="10"/>
        <v>1.0243396913424372</v>
      </c>
      <c r="Z7" s="23">
        <f>(1+P7)*Z6</f>
        <v>0.94881869744200853</v>
      </c>
      <c r="AA7" s="6">
        <f>(1+Q7)*AA6</f>
        <v>0.81060818283215341</v>
      </c>
    </row>
    <row r="8" spans="1:35">
      <c r="A8" s="27" t="s">
        <v>14</v>
      </c>
      <c r="B8" s="34" t="s">
        <v>12</v>
      </c>
      <c r="C8" s="34" t="s">
        <v>12</v>
      </c>
      <c r="D8" s="36">
        <f>(D5-$C5)/D6</f>
        <v>0.28995690999923018</v>
      </c>
      <c r="E8" s="36">
        <f>(E5-$C5)/E6</f>
        <v>0.46963850443028893</v>
      </c>
      <c r="F8" s="36">
        <f>(F5-$C5)/F6</f>
        <v>0.37562945614929705</v>
      </c>
      <c r="G8" s="37">
        <f>(G5-$C5)/G6</f>
        <v>0.33147577586957055</v>
      </c>
      <c r="I8" s="7">
        <v>1976</v>
      </c>
      <c r="J8" s="8">
        <v>4.8111075234099999E-2</v>
      </c>
      <c r="K8" s="8">
        <v>5.0648939537800003E-2</v>
      </c>
      <c r="L8" s="8">
        <v>0.16763129689199999</v>
      </c>
      <c r="M8" s="8">
        <v>0.16571201656107082</v>
      </c>
      <c r="N8" s="8">
        <v>0.25059999999999999</v>
      </c>
      <c r="O8" s="8">
        <v>0.23843377447200001</v>
      </c>
      <c r="P8" s="8">
        <f t="shared" si="3"/>
        <v>0.11220274654640394</v>
      </c>
      <c r="Q8" s="8">
        <f t="shared" si="4"/>
        <v>0.19319414664201795</v>
      </c>
      <c r="R8" s="8">
        <v>0.18646869379351599</v>
      </c>
      <c r="S8" s="1">
        <f t="shared" si="12"/>
        <v>1976</v>
      </c>
      <c r="T8" s="6">
        <f t="shared" si="5"/>
        <v>1.4162303664917486</v>
      </c>
      <c r="U8" s="6">
        <f t="shared" si="6"/>
        <v>1.3329317269075882</v>
      </c>
      <c r="V8" s="6">
        <f t="shared" si="7"/>
        <v>1.3906050548893214</v>
      </c>
      <c r="W8" s="6">
        <f t="shared" si="8"/>
        <v>1.4945178268237806</v>
      </c>
      <c r="X8" s="6">
        <f t="shared" si="9"/>
        <v>1.3697963350407598</v>
      </c>
      <c r="Y8" s="6">
        <f t="shared" si="10"/>
        <v>1.2685768702906979</v>
      </c>
      <c r="Z8" s="23">
        <f>(1+P8)*Z7</f>
        <v>1.0552787612695833</v>
      </c>
      <c r="AA8" s="6">
        <f>(1+Q8)*AA7</f>
        <v>0.96721293897544813</v>
      </c>
    </row>
    <row r="9" spans="1:35">
      <c r="A9" s="38" t="s">
        <v>15</v>
      </c>
      <c r="B9" s="39"/>
      <c r="C9" s="39"/>
      <c r="D9" s="39"/>
      <c r="E9" s="15"/>
      <c r="F9" s="15"/>
      <c r="G9" s="40"/>
      <c r="I9" s="7">
        <v>1977</v>
      </c>
      <c r="J9" s="8">
        <v>6.7775723967999996E-2</v>
      </c>
      <c r="K9" s="8">
        <v>5.1220247062399998E-2</v>
      </c>
      <c r="L9" s="8">
        <v>-6.7927299430900001E-3</v>
      </c>
      <c r="M9" s="8">
        <v>8.4084527998414371E-2</v>
      </c>
      <c r="N9" s="8">
        <v>0.1026</v>
      </c>
      <c r="O9" s="8">
        <v>-7.1833877947499999E-2</v>
      </c>
      <c r="P9" s="8">
        <f t="shared" si="3"/>
        <v>1.5273623162932237E-2</v>
      </c>
      <c r="Q9" s="8">
        <f t="shared" si="4"/>
        <v>3.2613848817042213E-2</v>
      </c>
      <c r="R9" s="8">
        <v>1.70977831892931E-2</v>
      </c>
      <c r="S9" s="1">
        <f t="shared" si="12"/>
        <v>1977</v>
      </c>
      <c r="T9" s="6">
        <f t="shared" si="5"/>
        <v>1.5122164048861928</v>
      </c>
      <c r="U9" s="6">
        <f t="shared" si="6"/>
        <v>1.4012048192771063</v>
      </c>
      <c r="V9" s="6">
        <f t="shared" si="7"/>
        <v>1.3811590502939624</v>
      </c>
      <c r="W9" s="6">
        <f t="shared" si="8"/>
        <v>1.6201836528774742</v>
      </c>
      <c r="X9" s="6">
        <f t="shared" si="9"/>
        <v>1.5103374390159419</v>
      </c>
      <c r="Y9" s="6">
        <f t="shared" si="10"/>
        <v>1.1774500742232143</v>
      </c>
      <c r="Z9" s="23">
        <f>(1+P9)*Z8</f>
        <v>1.0713966914010609</v>
      </c>
      <c r="AA9" s="6">
        <f>(1+Q9)*AA8</f>
        <v>0.99875747554108052</v>
      </c>
    </row>
    <row r="10" spans="1:35">
      <c r="A10" s="41" t="s">
        <v>0</v>
      </c>
      <c r="B10" s="42">
        <f>1</f>
        <v>1</v>
      </c>
      <c r="C10" s="42">
        <f>CORREL($J4:$J42,K4:K42)</f>
        <v>0.65130837263975361</v>
      </c>
      <c r="D10" s="42">
        <f t="shared" ref="D10:G10" si="14">CORREL($J4:$J42,L4:L42)</f>
        <v>-0.34442081228459737</v>
      </c>
      <c r="E10" s="42">
        <f t="shared" si="14"/>
        <v>-0.27741462446083642</v>
      </c>
      <c r="F10" s="42">
        <f t="shared" si="14"/>
        <v>0.16830105194907946</v>
      </c>
      <c r="G10" s="43">
        <f t="shared" si="14"/>
        <v>-0.10018436504572947</v>
      </c>
      <c r="I10" s="7">
        <v>1978</v>
      </c>
      <c r="J10" s="8">
        <v>9.0300000000000005E-2</v>
      </c>
      <c r="K10" s="8">
        <v>7.1800000000000003E-2</v>
      </c>
      <c r="L10" s="8">
        <v>-1.18E-2</v>
      </c>
      <c r="M10" s="8">
        <v>2.8631237740567972E-2</v>
      </c>
      <c r="N10" s="11">
        <v>0.21010000000000001</v>
      </c>
      <c r="O10" s="8">
        <v>6.5600000000000006E-2</v>
      </c>
      <c r="P10" s="8">
        <f t="shared" si="3"/>
        <v>-5.6561278785134395E-2</v>
      </c>
      <c r="Q10" s="8">
        <f t="shared" si="4"/>
        <v>0.10987801522516727</v>
      </c>
      <c r="R10" s="8">
        <v>-7.0356310452435091E-4</v>
      </c>
      <c r="S10" s="1">
        <f t="shared" si="12"/>
        <v>1978</v>
      </c>
      <c r="T10" s="6">
        <f t="shared" si="5"/>
        <v>1.6487695462474161</v>
      </c>
      <c r="U10" s="6">
        <f t="shared" si="6"/>
        <v>1.5018113253012026</v>
      </c>
      <c r="V10" s="6">
        <f t="shared" si="7"/>
        <v>1.3648613735004935</v>
      </c>
      <c r="W10" s="6">
        <f t="shared" si="8"/>
        <v>1.666571516226391</v>
      </c>
      <c r="X10" s="6">
        <f t="shared" si="9"/>
        <v>1.8276593349531911</v>
      </c>
      <c r="Y10" s="6">
        <f t="shared" si="10"/>
        <v>1.2546907990922573</v>
      </c>
      <c r="Z10" s="23">
        <f>(1+P10)*Z9</f>
        <v>1.0107971244492548</v>
      </c>
      <c r="AA10" s="6">
        <f>(1+Q10)*AA9</f>
        <v>1.1084989646448329</v>
      </c>
    </row>
    <row r="11" spans="1:35">
      <c r="A11" s="41" t="s">
        <v>1</v>
      </c>
      <c r="B11" s="42">
        <f>C10</f>
        <v>0.65130837263975361</v>
      </c>
      <c r="C11" s="42">
        <f>1</f>
        <v>1</v>
      </c>
      <c r="D11" s="42">
        <f>CORREL($K4:$K42,L4:L42)</f>
        <v>7.7689951323599252E-2</v>
      </c>
      <c r="E11" s="42">
        <f t="shared" ref="E11:G11" si="15">CORREL($K4:$K42,M4:M42)</f>
        <v>0.11842803935115932</v>
      </c>
      <c r="F11" s="42">
        <f t="shared" si="15"/>
        <v>0.19081379835414031</v>
      </c>
      <c r="G11" s="43">
        <f t="shared" si="15"/>
        <v>8.9658994394051408E-2</v>
      </c>
      <c r="I11" s="7">
        <v>1979</v>
      </c>
      <c r="J11" s="8">
        <v>0.1331</v>
      </c>
      <c r="K11" s="8">
        <v>0.1038</v>
      </c>
      <c r="L11" s="8">
        <v>-1.23E-2</v>
      </c>
      <c r="M11" s="8">
        <v>6.9409349061453574E-2</v>
      </c>
      <c r="N11" s="8">
        <v>0.25783893161423527</v>
      </c>
      <c r="O11" s="8">
        <v>0.18440000000000001</v>
      </c>
      <c r="P11" s="8">
        <f t="shared" si="3"/>
        <v>-5.6209205664589534E-2</v>
      </c>
      <c r="Q11" s="8">
        <f t="shared" si="4"/>
        <v>0.11008642804186342</v>
      </c>
      <c r="R11" s="8">
        <v>-4.1804250184913502E-2</v>
      </c>
      <c r="S11" s="1">
        <f t="shared" si="12"/>
        <v>1979</v>
      </c>
      <c r="T11" s="6">
        <f t="shared" si="5"/>
        <v>1.8682207728529472</v>
      </c>
      <c r="U11" s="6">
        <f t="shared" si="6"/>
        <v>1.6576993408674676</v>
      </c>
      <c r="V11" s="6">
        <f t="shared" si="7"/>
        <v>1.3480735786064375</v>
      </c>
      <c r="W11" s="6">
        <f t="shared" si="8"/>
        <v>1.7822471603320245</v>
      </c>
      <c r="X11" s="6">
        <f t="shared" si="9"/>
        <v>2.2989010652323056</v>
      </c>
      <c r="Y11" s="6">
        <f t="shared" si="10"/>
        <v>1.4860557824448697</v>
      </c>
      <c r="Z11" s="23">
        <f>(1+P11)*Z10</f>
        <v>0.95398102099591098</v>
      </c>
      <c r="AA11" s="6">
        <f>(1+Q11)*AA10</f>
        <v>1.2305296561506864</v>
      </c>
    </row>
    <row r="12" spans="1:35">
      <c r="A12" s="41" t="s">
        <v>2</v>
      </c>
      <c r="B12" s="42">
        <f>D10</f>
        <v>-0.34442081228459737</v>
      </c>
      <c r="C12" s="42">
        <f>D11</f>
        <v>7.7689951323599252E-2</v>
      </c>
      <c r="D12" s="42">
        <f>1</f>
        <v>1</v>
      </c>
      <c r="E12" s="42">
        <f>CORREL($L4:$L42,M4:M42)</f>
        <v>0.59488724129770809</v>
      </c>
      <c r="F12" s="42">
        <f t="shared" ref="F12:G12" si="16">CORREL($L4:$L42,N4:N42)</f>
        <v>-1.1082620197138331E-2</v>
      </c>
      <c r="G12" s="43">
        <f t="shared" si="16"/>
        <v>8.2002734502450089E-2</v>
      </c>
      <c r="I12" s="7">
        <v>1980</v>
      </c>
      <c r="J12" s="8">
        <v>0.124</v>
      </c>
      <c r="K12" s="8">
        <v>0.1124</v>
      </c>
      <c r="L12" s="8">
        <v>-3.95E-2</v>
      </c>
      <c r="M12" s="8">
        <v>1.405381455333421E-3</v>
      </c>
      <c r="N12" s="8">
        <v>0.16934455014531541</v>
      </c>
      <c r="O12" s="8">
        <v>0.32419999999999999</v>
      </c>
      <c r="P12" s="8">
        <f t="shared" si="3"/>
        <v>-0.10906994532443659</v>
      </c>
      <c r="Q12" s="8">
        <f t="shared" si="4"/>
        <v>4.0342126463803751E-2</v>
      </c>
      <c r="R12" s="8">
        <v>-2.7565253457123701E-2</v>
      </c>
      <c r="S12" s="1">
        <f t="shared" si="12"/>
        <v>1980</v>
      </c>
      <c r="T12" s="6">
        <f t="shared" si="5"/>
        <v>2.0998801486867129</v>
      </c>
      <c r="U12" s="6">
        <f t="shared" si="6"/>
        <v>1.8440247467809712</v>
      </c>
      <c r="V12" s="6">
        <f t="shared" si="7"/>
        <v>1.2948246722514833</v>
      </c>
      <c r="W12" s="6">
        <f t="shared" si="8"/>
        <v>1.7847518974399756</v>
      </c>
      <c r="X12" s="6">
        <f t="shared" si="9"/>
        <v>2.688207431952657</v>
      </c>
      <c r="Y12" s="6">
        <f t="shared" si="10"/>
        <v>1.9678350671134965</v>
      </c>
      <c r="Z12" s="23">
        <f>(1+P12)*Z11</f>
        <v>0.84993036319533677</v>
      </c>
      <c r="AA12" s="6">
        <f>(1+Q12)*AA11</f>
        <v>1.2801718391565784</v>
      </c>
    </row>
    <row r="13" spans="1:35">
      <c r="A13" s="41" t="s">
        <v>6</v>
      </c>
      <c r="B13" s="42">
        <f>E10</f>
        <v>-0.27741462446083642</v>
      </c>
      <c r="C13" s="42">
        <f>E11</f>
        <v>0.11842803935115932</v>
      </c>
      <c r="D13" s="42">
        <f>E12</f>
        <v>0.59488724129770809</v>
      </c>
      <c r="E13" s="42">
        <f>1</f>
        <v>1</v>
      </c>
      <c r="F13" s="42">
        <f>CORREL($M4:$M42,N4:N42)</f>
        <v>3.1490413659835341E-2</v>
      </c>
      <c r="G13" s="43">
        <f>CORREL($M4:$M42,O4:O42)</f>
        <v>0.40057835237254896</v>
      </c>
      <c r="I13" s="7">
        <v>1981</v>
      </c>
      <c r="J13" s="8">
        <v>8.9399999999999993E-2</v>
      </c>
      <c r="K13" s="8">
        <v>0.14710000000000001</v>
      </c>
      <c r="L13" s="8">
        <v>1.8599999999999998E-2</v>
      </c>
      <c r="M13" s="8">
        <v>1.9944106454873767E-2</v>
      </c>
      <c r="N13" s="8">
        <v>0.21987046899469201</v>
      </c>
      <c r="O13" s="8">
        <v>-4.9099999999999998E-2</v>
      </c>
      <c r="P13" s="8">
        <f t="shared" si="3"/>
        <v>-6.3756098352419799E-2</v>
      </c>
      <c r="Q13" s="8">
        <f t="shared" si="4"/>
        <v>0.1197636028958069</v>
      </c>
      <c r="R13" s="8">
        <v>-1.2361932363189101E-2</v>
      </c>
      <c r="S13" s="1">
        <f t="shared" si="12"/>
        <v>1981</v>
      </c>
      <c r="T13" s="6">
        <f t="shared" si="5"/>
        <v>2.2876094339793047</v>
      </c>
      <c r="U13" s="6">
        <f t="shared" si="6"/>
        <v>2.1152807870324519</v>
      </c>
      <c r="V13" s="6">
        <f t="shared" si="7"/>
        <v>1.3189084111553608</v>
      </c>
      <c r="W13" s="6">
        <f t="shared" si="8"/>
        <v>1.8203471792780566</v>
      </c>
      <c r="X13" s="6">
        <f t="shared" si="9"/>
        <v>3.2792648607711041</v>
      </c>
      <c r="Y13" s="6">
        <f t="shared" si="10"/>
        <v>1.8712143653182238</v>
      </c>
      <c r="Z13" s="23">
        <f>(1+P13)*Z12</f>
        <v>0.79574211936674699</v>
      </c>
      <c r="AA13" s="6">
        <f>(1+Q13)*AA12</f>
        <v>1.4334898309397217</v>
      </c>
    </row>
    <row r="14" spans="1:35">
      <c r="A14" s="41" t="s">
        <v>16</v>
      </c>
      <c r="B14" s="42">
        <f>F10</f>
        <v>0.16830105194907946</v>
      </c>
      <c r="C14" s="42">
        <f>F11</f>
        <v>0.19081379835414031</v>
      </c>
      <c r="D14" s="42">
        <f>F12</f>
        <v>-1.1082620197138331E-2</v>
      </c>
      <c r="E14" s="42">
        <f>F13</f>
        <v>3.1490413659835341E-2</v>
      </c>
      <c r="F14" s="42">
        <f>1</f>
        <v>1</v>
      </c>
      <c r="G14" s="43">
        <f>CORREL(N4:N42,O4:O42)</f>
        <v>0.18570635690266626</v>
      </c>
      <c r="I14" s="7">
        <v>1982</v>
      </c>
      <c r="J14" s="8">
        <v>3.8699999999999998E-2</v>
      </c>
      <c r="K14" s="8">
        <v>0.10539999999999999</v>
      </c>
      <c r="L14" s="8">
        <v>0.40360000000000001</v>
      </c>
      <c r="M14" s="8">
        <v>0.29339633012315436</v>
      </c>
      <c r="N14" s="8">
        <v>-1.4539829977513428E-2</v>
      </c>
      <c r="O14" s="8">
        <v>0.21410000000000001</v>
      </c>
      <c r="P14" s="8">
        <f t="shared" si="3"/>
        <v>0.24520682595855825</v>
      </c>
      <c r="Q14" s="8">
        <f t="shared" si="4"/>
        <v>-5.1256214477244044E-2</v>
      </c>
      <c r="R14" s="8">
        <v>0.42561899297757799</v>
      </c>
      <c r="S14" s="1">
        <f t="shared" si="12"/>
        <v>1982</v>
      </c>
      <c r="T14" s="6">
        <f t="shared" si="5"/>
        <v>2.3761399190743036</v>
      </c>
      <c r="U14" s="6">
        <f t="shared" si="6"/>
        <v>2.3382313819856724</v>
      </c>
      <c r="V14" s="6">
        <f t="shared" si="7"/>
        <v>1.8512198458976645</v>
      </c>
      <c r="W14" s="6">
        <f t="shared" si="8"/>
        <v>2.3544303612282742</v>
      </c>
      <c r="X14" s="6">
        <f t="shared" si="9"/>
        <v>3.2315849072442577</v>
      </c>
      <c r="Y14" s="6">
        <f t="shared" si="10"/>
        <v>2.2718413609328554</v>
      </c>
      <c r="Z14" s="23">
        <f>(1+P14)*Z13</f>
        <v>0.99086351873820322</v>
      </c>
      <c r="AA14" s="6">
        <f>(1+Q14)*AA13</f>
        <v>1.360014568714127</v>
      </c>
    </row>
    <row r="15" spans="1:35">
      <c r="A15" s="41" t="s">
        <v>5</v>
      </c>
      <c r="B15" s="42">
        <f>G10</f>
        <v>-0.10018436504572947</v>
      </c>
      <c r="C15" s="42">
        <f>G11</f>
        <v>8.9658994394051408E-2</v>
      </c>
      <c r="D15" s="42">
        <f>G12</f>
        <v>8.2002734502450089E-2</v>
      </c>
      <c r="E15" s="42">
        <f>G13</f>
        <v>0.40057835237254896</v>
      </c>
      <c r="F15" s="42">
        <f>G14</f>
        <v>0.18570635690266626</v>
      </c>
      <c r="G15" s="43">
        <f>1</f>
        <v>1</v>
      </c>
      <c r="I15" s="7">
        <v>1983</v>
      </c>
      <c r="J15" s="8">
        <v>3.7999999999999999E-2</v>
      </c>
      <c r="K15" s="8">
        <v>8.7999999999999995E-2</v>
      </c>
      <c r="L15" s="8">
        <v>6.4999999999999997E-3</v>
      </c>
      <c r="M15" s="8">
        <v>0.16324028774253785</v>
      </c>
      <c r="N15" s="8">
        <v>0.1543615923218149</v>
      </c>
      <c r="O15" s="8">
        <v>0.22509999999999999</v>
      </c>
      <c r="P15" s="8">
        <f t="shared" si="3"/>
        <v>0.12065538318163571</v>
      </c>
      <c r="Q15" s="8">
        <f t="shared" si="4"/>
        <v>0.11210172670695084</v>
      </c>
      <c r="R15" s="8">
        <v>6.25857638204418E-2</v>
      </c>
      <c r="S15" s="1">
        <f t="shared" si="12"/>
        <v>1983</v>
      </c>
      <c r="T15" s="6">
        <f t="shared" si="5"/>
        <v>2.4664332359991272</v>
      </c>
      <c r="U15" s="6">
        <f t="shared" si="6"/>
        <v>2.5439957436004117</v>
      </c>
      <c r="V15" s="6">
        <f t="shared" si="7"/>
        <v>1.8632527748959993</v>
      </c>
      <c r="W15" s="6">
        <f t="shared" si="8"/>
        <v>2.7387682508649451</v>
      </c>
      <c r="X15" s="6">
        <f t="shared" si="9"/>
        <v>3.7304174992496257</v>
      </c>
      <c r="Y15" s="6">
        <f t="shared" si="10"/>
        <v>2.7832328512788411</v>
      </c>
      <c r="Z15" s="23">
        <f>(1+P15)*Z14</f>
        <v>1.1104165362722651</v>
      </c>
      <c r="AA15" s="6">
        <f>(1+Q15)*AA14</f>
        <v>1.5124745502135897</v>
      </c>
    </row>
    <row r="16" spans="1:35">
      <c r="A16" s="27" t="s">
        <v>17</v>
      </c>
      <c r="B16" s="39"/>
      <c r="C16" s="39"/>
      <c r="D16" s="39"/>
      <c r="E16" s="39"/>
      <c r="F16" s="39"/>
      <c r="G16" s="44"/>
      <c r="I16" s="7">
        <v>1984</v>
      </c>
      <c r="J16" s="8">
        <v>3.95E-2</v>
      </c>
      <c r="K16" s="8">
        <v>9.8500000000000004E-2</v>
      </c>
      <c r="L16" s="8">
        <v>0.15479999999999999</v>
      </c>
      <c r="M16" s="8">
        <v>0.13214021824977928</v>
      </c>
      <c r="N16" s="8">
        <v>0.15513619325540112</v>
      </c>
      <c r="O16" s="8">
        <v>6.2700000000000006E-2</v>
      </c>
      <c r="P16" s="8">
        <f t="shared" si="3"/>
        <v>8.9119979076266675E-2</v>
      </c>
      <c r="Q16" s="8">
        <f t="shared" si="4"/>
        <v>0.11124212915382503</v>
      </c>
      <c r="R16" s="8">
        <v>0.168601576991455</v>
      </c>
      <c r="S16" s="1">
        <f t="shared" si="12"/>
        <v>1984</v>
      </c>
      <c r="T16" s="6">
        <f t="shared" si="5"/>
        <v>2.563857348821093</v>
      </c>
      <c r="U16" s="6">
        <f t="shared" si="6"/>
        <v>2.7945793243450523</v>
      </c>
      <c r="V16" s="6">
        <f t="shared" si="7"/>
        <v>2.1516843044498999</v>
      </c>
      <c r="W16" s="6">
        <f t="shared" si="8"/>
        <v>3.1006696852698052</v>
      </c>
      <c r="X16" s="6">
        <f t="shared" si="9"/>
        <v>4.3091402693365461</v>
      </c>
      <c r="Y16" s="6">
        <f t="shared" si="10"/>
        <v>2.9577415510540246</v>
      </c>
      <c r="Z16" s="23">
        <f>(1+P16)*Z15</f>
        <v>1.2093768347507898</v>
      </c>
      <c r="AA16" s="6">
        <f>(1+Q16)*AA15</f>
        <v>1.6807254394703233</v>
      </c>
    </row>
    <row r="17" spans="1:27">
      <c r="A17" s="45" t="s">
        <v>18</v>
      </c>
      <c r="B17" s="39"/>
      <c r="C17" s="39"/>
      <c r="D17" s="39"/>
      <c r="E17" s="39"/>
      <c r="F17" s="39"/>
      <c r="G17" s="44"/>
      <c r="I17" s="7">
        <v>1985</v>
      </c>
      <c r="J17" s="8">
        <v>3.7699999999999997E-2</v>
      </c>
      <c r="K17" s="8">
        <v>7.7200000000000005E-2</v>
      </c>
      <c r="L17" s="8">
        <v>0.30969999999999998</v>
      </c>
      <c r="M17" s="8">
        <v>0.24611070554137826</v>
      </c>
      <c r="N17" s="11">
        <v>0.17864634929902201</v>
      </c>
      <c r="O17" s="8">
        <v>0.3216</v>
      </c>
      <c r="P17" s="8">
        <f t="shared" si="3"/>
        <v>0.20083907250783284</v>
      </c>
      <c r="Q17" s="8">
        <f t="shared" si="4"/>
        <v>0.13582571966755519</v>
      </c>
      <c r="R17" s="8">
        <v>0.30090889786974001</v>
      </c>
      <c r="S17" s="1">
        <f t="shared" si="12"/>
        <v>1985</v>
      </c>
      <c r="T17" s="6">
        <f t="shared" si="5"/>
        <v>2.6605147708716483</v>
      </c>
      <c r="U17" s="6">
        <f t="shared" si="6"/>
        <v>3.0103208481844903</v>
      </c>
      <c r="V17" s="6">
        <f t="shared" si="7"/>
        <v>2.8180609335380336</v>
      </c>
      <c r="W17" s="6">
        <f t="shared" si="8"/>
        <v>3.8637776891623203</v>
      </c>
      <c r="X17" s="6">
        <f t="shared" si="9"/>
        <v>5.0789524470709244</v>
      </c>
      <c r="Y17" s="6">
        <f t="shared" si="10"/>
        <v>3.9089512338729993</v>
      </c>
      <c r="Z17" s="23">
        <f>(1+P17)*Z16</f>
        <v>1.4522669565545971</v>
      </c>
      <c r="AA17" s="6">
        <f>(1+Q17)*AA16</f>
        <v>1.909011181849948</v>
      </c>
    </row>
    <row r="18" spans="1:27">
      <c r="A18" s="45" t="s">
        <v>19</v>
      </c>
      <c r="B18" s="15"/>
      <c r="C18" s="15"/>
      <c r="D18" s="15"/>
      <c r="E18" s="15"/>
      <c r="F18" s="15"/>
      <c r="G18" s="40"/>
      <c r="I18" s="7">
        <v>1986</v>
      </c>
      <c r="J18" s="8">
        <v>1.1299999999999999E-2</v>
      </c>
      <c r="K18" s="8">
        <v>6.1600000000000002E-2</v>
      </c>
      <c r="L18" s="8">
        <v>0.24529999999999999</v>
      </c>
      <c r="M18" s="8">
        <v>0.22187374151767703</v>
      </c>
      <c r="N18" s="11">
        <v>4.6079903126021282E-2</v>
      </c>
      <c r="O18" s="8">
        <v>0.1847</v>
      </c>
      <c r="P18" s="8">
        <f t="shared" si="3"/>
        <v>0.20822084595834767</v>
      </c>
      <c r="Q18" s="8">
        <f t="shared" si="4"/>
        <v>3.4391281643450178E-2</v>
      </c>
      <c r="R18" s="8">
        <v>0.19847477245700401</v>
      </c>
      <c r="S18" s="1">
        <f t="shared" si="12"/>
        <v>1986</v>
      </c>
      <c r="T18" s="6">
        <f t="shared" si="5"/>
        <v>2.6905785877824981</v>
      </c>
      <c r="U18" s="6">
        <f t="shared" si="6"/>
        <v>3.1957566124326551</v>
      </c>
      <c r="V18" s="6">
        <f t="shared" si="7"/>
        <v>3.5093312805349135</v>
      </c>
      <c r="W18" s="6">
        <f t="shared" si="8"/>
        <v>4.7210485014492889</v>
      </c>
      <c r="X18" s="6">
        <f t="shared" si="9"/>
        <v>5.312990083813621</v>
      </c>
      <c r="Y18" s="6">
        <f t="shared" si="10"/>
        <v>4.6309345267693427</v>
      </c>
      <c r="Z18" s="23">
        <f>(1+P18)*Z17</f>
        <v>1.7546592108057504</v>
      </c>
      <c r="AA18" s="6">
        <f>(1+Q18)*AA17</f>
        <v>1.9746645230654452</v>
      </c>
    </row>
    <row r="19" spans="1:27">
      <c r="A19" s="46" t="s">
        <v>28</v>
      </c>
      <c r="B19" s="19"/>
      <c r="C19" s="19"/>
      <c r="D19" s="19"/>
      <c r="E19" s="19"/>
      <c r="F19" s="19"/>
      <c r="G19" s="47"/>
      <c r="I19" s="7">
        <v>1987</v>
      </c>
      <c r="J19" s="8">
        <v>4.41E-2</v>
      </c>
      <c r="K19" s="8">
        <v>5.4699999999999999E-2</v>
      </c>
      <c r="L19" s="8">
        <v>-2.7099999999999999E-2</v>
      </c>
      <c r="M19" s="8">
        <v>2.6295897370520072E-2</v>
      </c>
      <c r="N19" s="11">
        <v>-3.5071529487461173E-2</v>
      </c>
      <c r="O19" s="8">
        <v>5.2299999999999999E-2</v>
      </c>
      <c r="P19" s="8">
        <f t="shared" si="3"/>
        <v>-1.7052104807470547E-2</v>
      </c>
      <c r="Q19" s="8">
        <f t="shared" si="4"/>
        <v>-7.5827535185768791E-2</v>
      </c>
      <c r="R19" s="8">
        <v>-2.6759108630928204E-3</v>
      </c>
      <c r="S19" s="1">
        <f t="shared" si="12"/>
        <v>1987</v>
      </c>
      <c r="T19" s="6">
        <f t="shared" si="5"/>
        <v>2.8092331035037064</v>
      </c>
      <c r="U19" s="6">
        <f t="shared" si="6"/>
        <v>3.3705644991327213</v>
      </c>
      <c r="V19" s="6">
        <f t="shared" si="7"/>
        <v>3.4142284028324172</v>
      </c>
      <c r="W19" s="6">
        <f t="shared" si="8"/>
        <v>4.8451927083246469</v>
      </c>
      <c r="X19" s="6">
        <f t="shared" si="9"/>
        <v>5.1266553954225627</v>
      </c>
      <c r="Y19" s="6">
        <f t="shared" si="10"/>
        <v>4.8731324025193796</v>
      </c>
      <c r="Z19" s="23">
        <f>(1+P19)*Z18</f>
        <v>1.7247385780416971</v>
      </c>
      <c r="AA19" s="6">
        <f>(1+Q19)*AA18</f>
        <v>1.8249305794626107</v>
      </c>
    </row>
    <row r="20" spans="1:27">
      <c r="I20" s="7">
        <v>1988</v>
      </c>
      <c r="J20" s="8">
        <v>4.4200000000000003E-2</v>
      </c>
      <c r="K20" s="8">
        <v>6.3500000000000001E-2</v>
      </c>
      <c r="L20" s="8">
        <v>9.6699999999999994E-2</v>
      </c>
      <c r="M20" s="8">
        <v>9.4228847540337668E-2</v>
      </c>
      <c r="N20" s="11">
        <v>5.7764257410362063E-2</v>
      </c>
      <c r="O20" s="8">
        <v>0.1681</v>
      </c>
      <c r="P20" s="8">
        <f t="shared" si="3"/>
        <v>4.7911173664372475E-2</v>
      </c>
      <c r="Q20" s="8">
        <f t="shared" si="4"/>
        <v>1.2990095202415342E-2</v>
      </c>
      <c r="R20" s="8">
        <v>0.10704120942637101</v>
      </c>
      <c r="S20" s="1">
        <f t="shared" si="12"/>
        <v>1988</v>
      </c>
      <c r="T20" s="6">
        <f t="shared" si="5"/>
        <v>2.9334012066785702</v>
      </c>
      <c r="U20" s="6">
        <f t="shared" si="6"/>
        <v>3.5845953448276489</v>
      </c>
      <c r="V20" s="6">
        <f t="shared" si="7"/>
        <v>3.744384289386312</v>
      </c>
      <c r="W20" s="6">
        <f t="shared" si="8"/>
        <v>5.3017496333409255</v>
      </c>
      <c r="X20" s="6">
        <f t="shared" si="9"/>
        <v>5.4227928373379735</v>
      </c>
      <c r="Y20" s="6">
        <f t="shared" si="10"/>
        <v>5.6923059593828871</v>
      </c>
      <c r="Z20" s="23">
        <f>(1+P20)*Z19</f>
        <v>1.8073728275798957</v>
      </c>
      <c r="AA20" s="6">
        <f>(1+Q20)*AA19</f>
        <v>1.848636601427629</v>
      </c>
    </row>
    <row r="21" spans="1:27">
      <c r="I21" s="7">
        <v>1989</v>
      </c>
      <c r="J21" s="8">
        <v>4.65E-2</v>
      </c>
      <c r="K21" s="8">
        <v>8.3699999999999997E-2</v>
      </c>
      <c r="L21" s="8">
        <v>0.18110000000000001</v>
      </c>
      <c r="M21" s="8">
        <v>0.13947672417487977</v>
      </c>
      <c r="N21" s="11">
        <v>1.8123110445364965E-2</v>
      </c>
      <c r="O21" s="8">
        <v>0.31490000000000001</v>
      </c>
      <c r="P21" s="8">
        <f t="shared" si="3"/>
        <v>8.8845412493912868E-2</v>
      </c>
      <c r="Q21" s="8">
        <f t="shared" si="4"/>
        <v>-2.7115995752159616E-2</v>
      </c>
      <c r="R21" s="8">
        <v>0.16231363408277003</v>
      </c>
      <c r="S21" s="1">
        <f t="shared" si="12"/>
        <v>1989</v>
      </c>
      <c r="T21" s="6">
        <f t="shared" si="5"/>
        <v>3.0698043627891236</v>
      </c>
      <c r="U21" s="6">
        <f t="shared" si="6"/>
        <v>3.8846259751897225</v>
      </c>
      <c r="V21" s="6">
        <f t="shared" si="7"/>
        <v>4.4224922841941732</v>
      </c>
      <c r="W21" s="6">
        <f t="shared" si="8"/>
        <v>6.0412203045946882</v>
      </c>
      <c r="X21" s="6">
        <f t="shared" si="9"/>
        <v>5.5210707108513839</v>
      </c>
      <c r="Y21" s="6">
        <f t="shared" si="10"/>
        <v>7.4848131059925578</v>
      </c>
      <c r="Z21" s="23">
        <f>(1+P21)*Z20</f>
        <v>1.9679496119765212</v>
      </c>
      <c r="AA21" s="6">
        <f>(1+Q21)*AA20</f>
        <v>1.7985089791960307</v>
      </c>
    </row>
    <row r="22" spans="1:27">
      <c r="I22" s="7">
        <v>1990</v>
      </c>
      <c r="J22" s="8">
        <v>6.1100000000000002E-2</v>
      </c>
      <c r="K22" s="8">
        <v>7.8100000000000003E-2</v>
      </c>
      <c r="L22" s="8">
        <v>6.1800000000000001E-2</v>
      </c>
      <c r="M22" s="8">
        <v>6.3951097301926163E-2</v>
      </c>
      <c r="N22" s="11">
        <v>5.6486768541184285E-2</v>
      </c>
      <c r="O22" s="8">
        <v>-3.1699999999999999E-2</v>
      </c>
      <c r="P22" s="8">
        <f t="shared" si="3"/>
        <v>2.6869261162247859E-3</v>
      </c>
      <c r="Q22" s="8">
        <f t="shared" si="4"/>
        <v>-4.3475934961979545E-3</v>
      </c>
      <c r="R22" s="8">
        <v>6.7827348958826791E-2</v>
      </c>
      <c r="S22" s="1">
        <f t="shared" si="12"/>
        <v>1990</v>
      </c>
      <c r="T22" s="6">
        <f t="shared" si="5"/>
        <v>3.257369409355539</v>
      </c>
      <c r="U22" s="6">
        <f t="shared" si="6"/>
        <v>4.1880152638520398</v>
      </c>
      <c r="V22" s="6">
        <f t="shared" si="7"/>
        <v>4.6958023073573738</v>
      </c>
      <c r="W22" s="6">
        <f t="shared" si="8"/>
        <v>6.4275629721161947</v>
      </c>
      <c r="X22" s="6">
        <f t="shared" si="9"/>
        <v>5.8329381541947578</v>
      </c>
      <c r="Y22" s="6">
        <f t="shared" si="10"/>
        <v>7.2475445305325943</v>
      </c>
      <c r="Z22" s="23">
        <f>(1+P22)*Z21</f>
        <v>1.9732373471843554</v>
      </c>
      <c r="AA22" s="6">
        <f>(1+Q22)*AA21</f>
        <v>1.7906897932552244</v>
      </c>
    </row>
    <row r="23" spans="1:27">
      <c r="I23" s="7">
        <v>1991</v>
      </c>
      <c r="J23" s="8">
        <v>3.0599999999999999E-2</v>
      </c>
      <c r="K23" s="8">
        <v>5.6000000000000001E-2</v>
      </c>
      <c r="L23" s="8">
        <v>0.193</v>
      </c>
      <c r="M23" s="8">
        <v>6.8853618142995288E-2</v>
      </c>
      <c r="N23" s="11">
        <v>-3.8438111913484674E-2</v>
      </c>
      <c r="O23" s="8">
        <v>0.30549999999999999</v>
      </c>
      <c r="P23" s="8">
        <f t="shared" si="3"/>
        <v>3.7117813063259675E-2</v>
      </c>
      <c r="Q23" s="8">
        <f t="shared" si="4"/>
        <v>-6.6988270826202845E-2</v>
      </c>
      <c r="R23" s="8">
        <v>0.19888966766277602</v>
      </c>
      <c r="S23" s="1">
        <f t="shared" si="12"/>
        <v>1991</v>
      </c>
      <c r="T23" s="6">
        <f t="shared" si="5"/>
        <v>3.3570449132818183</v>
      </c>
      <c r="U23" s="6">
        <f t="shared" si="6"/>
        <v>4.4225441186277541</v>
      </c>
      <c r="V23" s="6">
        <f t="shared" si="7"/>
        <v>5.6020921526773471</v>
      </c>
      <c r="W23" s="6">
        <f t="shared" si="8"/>
        <v>6.870123938588339</v>
      </c>
      <c r="X23" s="6">
        <f t="shared" si="9"/>
        <v>5.6087310246393853</v>
      </c>
      <c r="Y23" s="6">
        <f t="shared" si="10"/>
        <v>9.4616693846103015</v>
      </c>
      <c r="Z23" s="23">
        <f>(1+P23)*Z22</f>
        <v>2.0464796021665865</v>
      </c>
      <c r="AA23" s="6">
        <f>(1+Q23)*AA22</f>
        <v>1.6707345804189262</v>
      </c>
    </row>
    <row r="24" spans="1:27">
      <c r="I24" s="7">
        <v>1992</v>
      </c>
      <c r="J24" s="8">
        <v>2.9000000000000001E-2</v>
      </c>
      <c r="K24" s="8">
        <v>3.5099999999999999E-2</v>
      </c>
      <c r="L24" s="8">
        <v>8.0500000000000002E-2</v>
      </c>
      <c r="M24" s="8">
        <v>2.542426283757182E-2</v>
      </c>
      <c r="N24" s="11">
        <v>-4.2329144001921337E-2</v>
      </c>
      <c r="O24" s="8">
        <v>7.6700000000000004E-2</v>
      </c>
      <c r="P24" s="8">
        <f t="shared" si="3"/>
        <v>-3.4749632287931487E-3</v>
      </c>
      <c r="Q24" s="8">
        <f t="shared" si="4"/>
        <v>-6.9318896017416143E-2</v>
      </c>
      <c r="R24" s="8">
        <v>9.3934337368066709E-2</v>
      </c>
      <c r="S24" s="1">
        <f t="shared" si="12"/>
        <v>1992</v>
      </c>
      <c r="T24" s="6">
        <f t="shared" si="5"/>
        <v>3.4543992157669909</v>
      </c>
      <c r="U24" s="6">
        <f t="shared" si="6"/>
        <v>4.5777754171915879</v>
      </c>
      <c r="V24" s="6">
        <f t="shared" si="7"/>
        <v>6.0530605709678733</v>
      </c>
      <c r="W24" s="6">
        <f t="shared" si="8"/>
        <v>7.0447917753297027</v>
      </c>
      <c r="X24" s="6">
        <f t="shared" si="9"/>
        <v>5.371318241429381</v>
      </c>
      <c r="Y24" s="6">
        <f t="shared" si="10"/>
        <v>10.187379426409912</v>
      </c>
      <c r="Z24" s="23">
        <f>(1+P24)*Z23</f>
        <v>2.0393681608005823</v>
      </c>
      <c r="AA24" s="6">
        <f>(1+Q24)*AA23</f>
        <v>1.5549211037661652</v>
      </c>
    </row>
    <row r="25" spans="1:27">
      <c r="I25" s="7">
        <v>1993</v>
      </c>
      <c r="J25" s="8">
        <v>2.75E-2</v>
      </c>
      <c r="K25" s="8">
        <v>2.9000000000000001E-2</v>
      </c>
      <c r="L25" s="8">
        <v>0.18240000000000001</v>
      </c>
      <c r="M25" s="8">
        <v>6.8546783755883967E-2</v>
      </c>
      <c r="N25" s="11">
        <v>0.1589276754036939</v>
      </c>
      <c r="O25" s="8">
        <v>9.9900000000000003E-2</v>
      </c>
      <c r="P25" s="8">
        <f t="shared" si="3"/>
        <v>3.9948208034923383E-2</v>
      </c>
      <c r="Q25" s="8">
        <f t="shared" si="4"/>
        <v>0.12791014637829079</v>
      </c>
      <c r="R25" s="8">
        <v>0.131850039994764</v>
      </c>
      <c r="S25" s="1">
        <f t="shared" si="12"/>
        <v>1993</v>
      </c>
      <c r="T25" s="6">
        <f t="shared" si="5"/>
        <v>3.5493951942005832</v>
      </c>
      <c r="U25" s="6">
        <f t="shared" si="6"/>
        <v>4.7105309042901435</v>
      </c>
      <c r="V25" s="6">
        <f t="shared" si="7"/>
        <v>7.1571388191124123</v>
      </c>
      <c r="W25" s="6">
        <f t="shared" si="8"/>
        <v>7.527689593758458</v>
      </c>
      <c r="X25" s="6">
        <f t="shared" si="9"/>
        <v>6.2249693633932095</v>
      </c>
      <c r="Y25" s="6">
        <f t="shared" si="10"/>
        <v>11.205098631108264</v>
      </c>
      <c r="Z25" s="23">
        <f>(1+P25)*Z24</f>
        <v>2.1208372643480429</v>
      </c>
      <c r="AA25" s="6">
        <f>(1+Q25)*AA24</f>
        <v>1.7538112897555889</v>
      </c>
    </row>
    <row r="26" spans="1:27">
      <c r="I26" s="7">
        <v>1994</v>
      </c>
      <c r="J26" s="8">
        <v>2.6700000000000002E-2</v>
      </c>
      <c r="K26" s="8">
        <v>3.9E-2</v>
      </c>
      <c r="L26" s="8">
        <v>-7.7700000000000005E-2</v>
      </c>
      <c r="M26" s="8">
        <v>4.864393408536305E-2</v>
      </c>
      <c r="N26" s="11">
        <v>6.8964361371311789E-2</v>
      </c>
      <c r="O26" s="8">
        <v>1.3100000000000001E-2</v>
      </c>
      <c r="P26" s="8">
        <f t="shared" si="3"/>
        <v>2.1373267834190246E-2</v>
      </c>
      <c r="Q26" s="8">
        <f t="shared" si="4"/>
        <v>4.1165249217212319E-2</v>
      </c>
      <c r="R26" s="8">
        <v>-5.7610696333550697E-2</v>
      </c>
      <c r="S26" s="1">
        <f t="shared" si="12"/>
        <v>1994</v>
      </c>
      <c r="T26" s="6">
        <f t="shared" si="5"/>
        <v>3.6441640458857387</v>
      </c>
      <c r="U26" s="6">
        <f t="shared" si="6"/>
        <v>4.8942416095574588</v>
      </c>
      <c r="V26" s="6">
        <f t="shared" si="7"/>
        <v>6.601029132867378</v>
      </c>
      <c r="W26" s="6">
        <f t="shared" si="8"/>
        <v>7.893866030172318</v>
      </c>
      <c r="X26" s="6">
        <f t="shared" si="9"/>
        <v>6.6542704000956032</v>
      </c>
      <c r="Y26" s="6">
        <f t="shared" si="10"/>
        <v>11.351885423175784</v>
      </c>
      <c r="Z26" s="23">
        <f>(1+P26)*Z25</f>
        <v>2.1661664872316848</v>
      </c>
      <c r="AA26" s="6">
        <f>(1+Q26)*AA25</f>
        <v>1.8260073685783382</v>
      </c>
    </row>
    <row r="27" spans="1:27">
      <c r="I27" s="7">
        <v>1995</v>
      </c>
      <c r="J27" s="8">
        <v>2.5399999999999999E-2</v>
      </c>
      <c r="K27" s="8">
        <v>5.6000000000000001E-2</v>
      </c>
      <c r="L27" s="8">
        <v>0.31669999999999998</v>
      </c>
      <c r="M27" s="8">
        <v>0.17229689627144129</v>
      </c>
      <c r="N27" s="11">
        <v>0.1068088870064352</v>
      </c>
      <c r="O27" s="8">
        <v>0.37430000000000002</v>
      </c>
      <c r="P27" s="8">
        <f t="shared" si="3"/>
        <v>0.14325813952744415</v>
      </c>
      <c r="Q27" s="8">
        <f t="shared" si="4"/>
        <v>7.9392322026950568E-2</v>
      </c>
      <c r="R27" s="8">
        <v>0.27204235465253196</v>
      </c>
      <c r="S27" s="1">
        <f t="shared" si="12"/>
        <v>1995</v>
      </c>
      <c r="T27" s="6">
        <f t="shared" si="5"/>
        <v>3.7367258126512368</v>
      </c>
      <c r="U27" s="6">
        <f t="shared" si="6"/>
        <v>5.1683191396926764</v>
      </c>
      <c r="V27" s="6">
        <f t="shared" si="7"/>
        <v>8.6915750592464764</v>
      </c>
      <c r="W27" s="6">
        <f t="shared" si="8"/>
        <v>9.2539546467535718</v>
      </c>
      <c r="X27" s="6">
        <f t="shared" si="9"/>
        <v>7.3650056153696806</v>
      </c>
      <c r="Y27" s="6">
        <f t="shared" si="10"/>
        <v>15.60089613707048</v>
      </c>
      <c r="Z27" s="23">
        <f>(1+P27)*Z26</f>
        <v>2.4764874680991951</v>
      </c>
      <c r="AA27" s="6">
        <f>(1+Q27)*AA26</f>
        <v>1.9709783336080944</v>
      </c>
    </row>
    <row r="28" spans="1:27">
      <c r="I28" s="7">
        <v>1996</v>
      </c>
      <c r="J28" s="8">
        <v>3.32E-2</v>
      </c>
      <c r="K28" s="8">
        <v>5.21E-2</v>
      </c>
      <c r="L28" s="8">
        <v>-9.2999999999999992E-3</v>
      </c>
      <c r="M28" s="8">
        <v>4.3172708860242937E-2</v>
      </c>
      <c r="N28" s="11">
        <v>0.13693771721136261</v>
      </c>
      <c r="O28" s="8">
        <v>0.23069999999999999</v>
      </c>
      <c r="P28" s="8">
        <f t="shared" si="3"/>
        <v>9.6522540265611134E-3</v>
      </c>
      <c r="Q28" s="8">
        <f t="shared" si="4"/>
        <v>0.10040429462965816</v>
      </c>
      <c r="R28" s="8">
        <v>1.4015670276163501E-2</v>
      </c>
      <c r="S28" s="1">
        <f t="shared" si="12"/>
        <v>1996</v>
      </c>
      <c r="T28" s="6">
        <f t="shared" si="5"/>
        <v>3.8607851096312573</v>
      </c>
      <c r="U28" s="6">
        <f t="shared" si="6"/>
        <v>5.4375885668706649</v>
      </c>
      <c r="V28" s="6">
        <f t="shared" si="7"/>
        <v>8.6107434111954841</v>
      </c>
      <c r="W28" s="6">
        <f t="shared" si="8"/>
        <v>9.6534729365237553</v>
      </c>
      <c r="X28" s="6">
        <f t="shared" si="9"/>
        <v>8.3735526715872712</v>
      </c>
      <c r="Y28" s="6">
        <f t="shared" si="10"/>
        <v>19.200022875892639</v>
      </c>
      <c r="Z28" s="23">
        <f>(1+P28)*Z27</f>
        <v>2.5003911542348836</v>
      </c>
      <c r="AA28" s="6">
        <f>(1+Q28)*AA27</f>
        <v>2.168873022924354</v>
      </c>
    </row>
    <row r="29" spans="1:27">
      <c r="I29" s="7">
        <v>1997</v>
      </c>
      <c r="J29" s="8">
        <v>1.7000000000000001E-2</v>
      </c>
      <c r="K29" s="8">
        <v>5.2600000000000001E-2</v>
      </c>
      <c r="L29" s="8">
        <v>0.1585</v>
      </c>
      <c r="M29" s="8">
        <v>0.12250176048709727</v>
      </c>
      <c r="N29" s="11">
        <v>0.23108837873563082</v>
      </c>
      <c r="O29" s="8">
        <v>0.33360000000000001</v>
      </c>
      <c r="P29" s="8">
        <f t="shared" si="3"/>
        <v>0.10373821090176727</v>
      </c>
      <c r="Q29" s="8">
        <f t="shared" si="4"/>
        <v>0.21050971360435677</v>
      </c>
      <c r="R29" s="8">
        <v>0.129494216085762</v>
      </c>
      <c r="S29" s="1">
        <f t="shared" si="12"/>
        <v>1997</v>
      </c>
      <c r="T29" s="6">
        <f t="shared" si="5"/>
        <v>3.9264184564949884</v>
      </c>
      <c r="U29" s="6">
        <f t="shared" si="6"/>
        <v>5.7236057254880617</v>
      </c>
      <c r="V29" s="6">
        <f t="shared" si="7"/>
        <v>9.975546241869969</v>
      </c>
      <c r="W29" s="6">
        <f t="shared" si="8"/>
        <v>10.836040366062464</v>
      </c>
      <c r="X29" s="6">
        <f t="shared" si="9"/>
        <v>10.308583382721784</v>
      </c>
      <c r="Y29" s="6">
        <f t="shared" si="10"/>
        <v>25.605150507290425</v>
      </c>
      <c r="Z29" s="23">
        <f>(1+P29)*Z28</f>
        <v>2.7597772591298151</v>
      </c>
      <c r="AA29" s="6">
        <f>(1+Q29)*AA28</f>
        <v>2.6254418618243753</v>
      </c>
    </row>
    <row r="30" spans="1:27">
      <c r="I30" s="7">
        <v>1998</v>
      </c>
      <c r="J30" s="8">
        <v>1.61E-2</v>
      </c>
      <c r="K30" s="8">
        <v>4.8599999999999997E-2</v>
      </c>
      <c r="L30" s="8">
        <v>0.13059999999999999</v>
      </c>
      <c r="M30" s="8">
        <v>7.2466070400336369E-2</v>
      </c>
      <c r="N30" s="11">
        <v>0.13715543745333547</v>
      </c>
      <c r="O30" s="8">
        <v>0.2858</v>
      </c>
      <c r="P30" s="8">
        <f t="shared" si="3"/>
        <v>5.5472955811766811E-2</v>
      </c>
      <c r="Q30" s="8">
        <f t="shared" si="4"/>
        <v>0.11913732649673792</v>
      </c>
      <c r="R30" s="8">
        <v>0.107601004410784</v>
      </c>
      <c r="S30" s="1">
        <f t="shared" si="12"/>
        <v>1998</v>
      </c>
      <c r="T30" s="6">
        <f t="shared" si="5"/>
        <v>3.9896337936445576</v>
      </c>
      <c r="U30" s="6">
        <f t="shared" si="6"/>
        <v>6.0017729637467809</v>
      </c>
      <c r="V30" s="6">
        <f t="shared" si="7"/>
        <v>11.278352581058188</v>
      </c>
      <c r="W30" s="6">
        <f t="shared" si="8"/>
        <v>11.621285630090433</v>
      </c>
      <c r="X30" s="6">
        <f t="shared" si="9"/>
        <v>11.722461646103175</v>
      </c>
      <c r="Y30" s="6">
        <f t="shared" si="10"/>
        <v>32.923102522274029</v>
      </c>
      <c r="Z30" s="23">
        <f>(1+P30)*Z29</f>
        <v>2.9128702610758421</v>
      </c>
      <c r="AA30" s="6">
        <f>(1+Q30)*AA29</f>
        <v>2.9382299861147496</v>
      </c>
    </row>
    <row r="31" spans="1:27">
      <c r="I31" s="7">
        <v>1999</v>
      </c>
      <c r="J31" s="8">
        <v>2.6800000000000001E-2</v>
      </c>
      <c r="K31" s="8">
        <v>4.6800000000000001E-2</v>
      </c>
      <c r="L31" s="8">
        <v>-8.9599999999999999E-2</v>
      </c>
      <c r="M31" s="8">
        <v>1.5788920015973096E-2</v>
      </c>
      <c r="N31" s="11">
        <v>7.6639634256559175E-2</v>
      </c>
      <c r="O31" s="8">
        <v>0.2104</v>
      </c>
      <c r="P31" s="8">
        <f t="shared" si="3"/>
        <v>-1.0723685220127455E-2</v>
      </c>
      <c r="Q31" s="8">
        <f t="shared" si="4"/>
        <v>4.8538794562289933E-2</v>
      </c>
      <c r="R31" s="8">
        <v>-7.4461313253726194E-2</v>
      </c>
      <c r="S31" s="1">
        <f t="shared" si="12"/>
        <v>1999</v>
      </c>
      <c r="T31" s="6">
        <f t="shared" si="5"/>
        <v>4.0965559793142319</v>
      </c>
      <c r="U31" s="6">
        <f t="shared" si="6"/>
        <v>6.2826559384501302</v>
      </c>
      <c r="V31" s="6">
        <f t="shared" si="7"/>
        <v>10.267812189795375</v>
      </c>
      <c r="W31" s="6">
        <f t="shared" si="8"/>
        <v>11.804773179386709</v>
      </c>
      <c r="X31" s="6">
        <f t="shared" si="9"/>
        <v>12.620866819247066</v>
      </c>
      <c r="Y31" s="6">
        <f t="shared" si="10"/>
        <v>39.850123292960483</v>
      </c>
      <c r="Z31" s="23">
        <f>(1+P31)*Z30</f>
        <v>2.8816335573089944</v>
      </c>
      <c r="AA31" s="6">
        <f>(1+Q31)*AA30</f>
        <v>3.0808481277875335</v>
      </c>
    </row>
    <row r="32" spans="1:27">
      <c r="I32" s="7">
        <v>2000</v>
      </c>
      <c r="J32" s="8">
        <v>3.39E-2</v>
      </c>
      <c r="K32" s="8">
        <v>5.8900000000000001E-2</v>
      </c>
      <c r="L32" s="8">
        <v>0.21479999999999999</v>
      </c>
      <c r="M32" s="8">
        <v>0.14338482991628609</v>
      </c>
      <c r="N32" s="11">
        <v>6.7917756472601898E-2</v>
      </c>
      <c r="O32" s="11">
        <v>-9.1053557379995986E-2</v>
      </c>
      <c r="P32" s="8">
        <f t="shared" si="3"/>
        <v>0.10589498976330991</v>
      </c>
      <c r="Q32" s="8">
        <f t="shared" si="4"/>
        <v>3.2902366256506221E-2</v>
      </c>
      <c r="R32" s="8">
        <v>0.12867103437581601</v>
      </c>
      <c r="S32" s="1">
        <f t="shared" si="12"/>
        <v>2000</v>
      </c>
      <c r="T32" s="6">
        <f t="shared" si="5"/>
        <v>4.2354292270129843</v>
      </c>
      <c r="U32" s="6">
        <f t="shared" si="6"/>
        <v>6.6527043732248421</v>
      </c>
      <c r="V32" s="6">
        <f t="shared" si="7"/>
        <v>12.473338248163421</v>
      </c>
      <c r="W32" s="6">
        <f t="shared" si="8"/>
        <v>13.497398573913408</v>
      </c>
      <c r="X32" s="6">
        <f t="shared" si="9"/>
        <v>13.478047778349831</v>
      </c>
      <c r="Y32" s="6">
        <f t="shared" si="10"/>
        <v>36.221627805104994</v>
      </c>
      <c r="Z32" s="23">
        <f>(1+P32)*Z31</f>
        <v>3.1867841133618406</v>
      </c>
      <c r="AA32" s="6">
        <f>(1+Q32)*AA31</f>
        <v>3.1822153212686706</v>
      </c>
    </row>
    <row r="33" spans="9:27">
      <c r="I33" s="7">
        <v>2001</v>
      </c>
      <c r="J33" s="8">
        <v>1.55E-2</v>
      </c>
      <c r="K33" s="8">
        <v>3.8300000000000001E-2</v>
      </c>
      <c r="L33" s="8">
        <v>3.6999999999999998E-2</v>
      </c>
      <c r="M33" s="8">
        <v>8.8361038781880286E-2</v>
      </c>
      <c r="N33" s="11">
        <v>7.6580249211050777E-2</v>
      </c>
      <c r="O33" s="11">
        <v>-0.11884564550106969</v>
      </c>
      <c r="P33" s="8">
        <f t="shared" si="3"/>
        <v>7.1748930361280383E-2</v>
      </c>
      <c r="Q33" s="8">
        <f t="shared" si="4"/>
        <v>6.0147955894683136E-2</v>
      </c>
      <c r="R33" s="8">
        <v>0.106479488397662</v>
      </c>
      <c r="S33" s="1">
        <f t="shared" si="12"/>
        <v>2001</v>
      </c>
      <c r="T33" s="6">
        <f t="shared" si="5"/>
        <v>4.3010783800316856</v>
      </c>
      <c r="U33" s="6">
        <f t="shared" si="6"/>
        <v>6.9075029507193539</v>
      </c>
      <c r="V33" s="6">
        <f t="shared" si="7"/>
        <v>12.934851763345467</v>
      </c>
      <c r="W33" s="6">
        <f t="shared" si="8"/>
        <v>14.690042732757465</v>
      </c>
      <c r="X33" s="6">
        <f t="shared" si="9"/>
        <v>14.510200036094311</v>
      </c>
      <c r="Y33" s="6">
        <f t="shared" si="10"/>
        <v>31.916845067507797</v>
      </c>
      <c r="Z33" s="23">
        <f>(1+P33)*Z32</f>
        <v>3.415432464787874</v>
      </c>
      <c r="AA33" s="6">
        <f>(1+Q33)*AA32</f>
        <v>3.3736190680597233</v>
      </c>
    </row>
    <row r="34" spans="9:27">
      <c r="I34" s="7">
        <v>2002</v>
      </c>
      <c r="J34" s="8">
        <v>2.3800000000000002E-2</v>
      </c>
      <c r="K34" s="8">
        <v>1.6500000000000001E-2</v>
      </c>
      <c r="L34" s="8">
        <v>0.1784</v>
      </c>
      <c r="M34" s="8">
        <v>0.15660107572016857</v>
      </c>
      <c r="N34" s="11">
        <v>0.14633812744287322</v>
      </c>
      <c r="O34" s="11">
        <v>-0.22104355035719969</v>
      </c>
      <c r="P34" s="8">
        <f t="shared" si="3"/>
        <v>0.1297138852511901</v>
      </c>
      <c r="Q34" s="8">
        <f t="shared" si="4"/>
        <v>0.11968951693970808</v>
      </c>
      <c r="R34" s="8">
        <v>0.163335280206135</v>
      </c>
      <c r="S34" s="1">
        <f t="shared" si="12"/>
        <v>2002</v>
      </c>
      <c r="T34" s="6">
        <f t="shared" si="5"/>
        <v>4.4034440454764399</v>
      </c>
      <c r="U34" s="6">
        <f t="shared" si="6"/>
        <v>7.0214767494062231</v>
      </c>
      <c r="V34" s="6">
        <f t="shared" si="7"/>
        <v>15.242429317926296</v>
      </c>
      <c r="W34" s="6">
        <f t="shared" si="8"/>
        <v>16.99051922708253</v>
      </c>
      <c r="X34" s="6">
        <f t="shared" si="9"/>
        <v>16.633595538197863</v>
      </c>
      <c r="Y34" s="6">
        <f t="shared" si="10"/>
        <v>24.861832317585197</v>
      </c>
      <c r="Z34" s="23">
        <f>(1+P34)*Z33</f>
        <v>3.8584614796085575</v>
      </c>
      <c r="AA34" s="6">
        <f>(1+Q34)*AA33</f>
        <v>3.7774059046543798</v>
      </c>
    </row>
    <row r="35" spans="9:27">
      <c r="I35" s="7">
        <v>2003</v>
      </c>
      <c r="J35" s="8">
        <v>1.8800000000000001E-2</v>
      </c>
      <c r="K35" s="8">
        <v>1.0200000000000001E-2</v>
      </c>
      <c r="L35" s="8">
        <v>1.4500000000000001E-2</v>
      </c>
      <c r="M35" s="8">
        <v>5.1952342683119213E-2</v>
      </c>
      <c r="N35" s="11">
        <v>6.9516220547696239E-2</v>
      </c>
      <c r="O35" s="11">
        <v>0.28695605177976047</v>
      </c>
      <c r="P35" s="8">
        <f t="shared" si="3"/>
        <v>3.2540579783195245E-2</v>
      </c>
      <c r="Q35" s="8">
        <f t="shared" si="4"/>
        <v>4.9780349968292503E-2</v>
      </c>
      <c r="R35" s="8">
        <v>5.2664522078133602E-2</v>
      </c>
      <c r="S35" s="1">
        <f t="shared" si="12"/>
        <v>2003</v>
      </c>
      <c r="T35" s="6">
        <f t="shared" si="5"/>
        <v>4.4862287935313967</v>
      </c>
      <c r="U35" s="6">
        <f t="shared" si="6"/>
        <v>7.0930958122501666</v>
      </c>
      <c r="V35" s="6">
        <f t="shared" si="7"/>
        <v>15.463444543036227</v>
      </c>
      <c r="W35" s="6">
        <f t="shared" si="8"/>
        <v>17.873216504332046</v>
      </c>
      <c r="X35" s="6">
        <f t="shared" si="9"/>
        <v>17.7899002341324</v>
      </c>
      <c r="Y35" s="6">
        <f t="shared" si="10"/>
        <v>31.996085559449895</v>
      </c>
      <c r="Z35" s="23">
        <f>(1+P35)*Z34</f>
        <v>3.9840180532261451</v>
      </c>
      <c r="AA35" s="6">
        <f>(1+Q35)*AA34</f>
        <v>3.9654464925603694</v>
      </c>
    </row>
    <row r="36" spans="9:27">
      <c r="I36" s="7">
        <v>2004</v>
      </c>
      <c r="J36" s="8">
        <v>3.2555607196771419E-2</v>
      </c>
      <c r="K36" s="8">
        <v>1.2025629224531764E-2</v>
      </c>
      <c r="L36" s="8">
        <v>8.5097698726516402E-2</v>
      </c>
      <c r="M36" s="8">
        <v>5.1300852010353726E-2</v>
      </c>
      <c r="N36" s="11">
        <v>0.16361896541069054</v>
      </c>
      <c r="O36" s="11">
        <v>0.1087272656957492</v>
      </c>
      <c r="P36" s="8">
        <f t="shared" si="3"/>
        <v>1.8154223058719943E-2</v>
      </c>
      <c r="Q36" s="8">
        <f t="shared" si="4"/>
        <v>0.12693104109882847</v>
      </c>
      <c r="R36" s="8">
        <v>8.7212286022828295E-2</v>
      </c>
      <c r="S36" s="1">
        <f t="shared" si="12"/>
        <v>2004</v>
      </c>
      <c r="T36" s="6">
        <f t="shared" si="5"/>
        <v>4.6322806959284506</v>
      </c>
      <c r="U36" s="6">
        <f t="shared" si="6"/>
        <v>7.1783947525423661</v>
      </c>
      <c r="V36" s="6">
        <f t="shared" si="7"/>
        <v>16.779348088033718</v>
      </c>
      <c r="W36" s="6">
        <f t="shared" si="8"/>
        <v>18.790127739169797</v>
      </c>
      <c r="X36" s="6">
        <f t="shared" si="9"/>
        <v>20.700665305200545</v>
      </c>
      <c r="Y36" s="6">
        <f t="shared" si="10"/>
        <v>35.474932455296127</v>
      </c>
      <c r="Z36" s="23">
        <f>(1+P36)*Z35</f>
        <v>4.0563448056343798</v>
      </c>
      <c r="AA36" s="6">
        <f>(1+Q36)*AA35</f>
        <v>4.4687847442827549</v>
      </c>
    </row>
    <row r="37" spans="9:27">
      <c r="I37" s="7">
        <v>2005</v>
      </c>
      <c r="J37" s="8">
        <v>3.4156593268642732E-2</v>
      </c>
      <c r="K37" s="8">
        <v>2.9795355036000171E-2</v>
      </c>
      <c r="L37" s="8">
        <v>7.8123476424973415E-2</v>
      </c>
      <c r="M37" s="8">
        <v>3.5293535545674715E-2</v>
      </c>
      <c r="N37" s="11">
        <v>0.32198142141557717</v>
      </c>
      <c r="O37" s="11">
        <v>4.9090039654822615E-2</v>
      </c>
      <c r="P37" s="8">
        <f t="shared" si="3"/>
        <v>1.0993908315553025E-3</v>
      </c>
      <c r="Q37" s="8">
        <f t="shared" si="4"/>
        <v>0.27831841910634725</v>
      </c>
      <c r="R37" s="8">
        <v>5.8699391162522201E-2</v>
      </c>
      <c r="S37" s="1">
        <f t="shared" ref="S37:S42" si="17">I37</f>
        <v>2005</v>
      </c>
      <c r="T37" s="6">
        <f t="shared" si="5"/>
        <v>4.7905036235654643</v>
      </c>
      <c r="U37" s="6">
        <f t="shared" si="6"/>
        <v>7.3922775727829269</v>
      </c>
      <c r="V37" s="6">
        <f t="shared" si="7"/>
        <v>18.090209092815641</v>
      </c>
      <c r="W37" s="6">
        <f t="shared" si="8"/>
        <v>19.453297780439954</v>
      </c>
      <c r="X37" s="6">
        <f t="shared" si="9"/>
        <v>27.365894944417139</v>
      </c>
      <c r="Y37" s="6">
        <f t="shared" si="10"/>
        <v>37.216398296278768</v>
      </c>
      <c r="Z37" s="23">
        <f>(1+P37)*Z36</f>
        <v>4.0608043139233212</v>
      </c>
      <c r="AA37" s="6">
        <f>(1+Q37)*AA36</f>
        <v>5.7125298496380932</v>
      </c>
    </row>
    <row r="38" spans="9:27">
      <c r="I38" s="7">
        <v>2006</v>
      </c>
      <c r="J38" s="8">
        <v>2.540649435672937E-2</v>
      </c>
      <c r="K38" s="8">
        <v>4.799614623944426E-2</v>
      </c>
      <c r="L38" s="8">
        <v>1.1886130970580666E-2</v>
      </c>
      <c r="M38" s="8">
        <v>4.6777183696057545E-2</v>
      </c>
      <c r="N38" s="11">
        <v>0.2138991534396002</v>
      </c>
      <c r="O38" s="11">
        <v>0.15795337939717125</v>
      </c>
      <c r="P38" s="8">
        <f t="shared" si="3"/>
        <v>2.0841187818626761E-2</v>
      </c>
      <c r="Q38" s="8">
        <f t="shared" si="4"/>
        <v>0.18382237690148262</v>
      </c>
      <c r="R38" s="8">
        <v>3.2432736877075298E-2</v>
      </c>
      <c r="S38" s="1">
        <f t="shared" si="17"/>
        <v>2006</v>
      </c>
      <c r="T38" s="6">
        <f t="shared" si="5"/>
        <v>4.9122135268434715</v>
      </c>
      <c r="U38" s="6">
        <f t="shared" si="6"/>
        <v>7.7470784082087807</v>
      </c>
      <c r="V38" s="6">
        <f t="shared" si="7"/>
        <v>18.305231687378036</v>
      </c>
      <c r="W38" s="6">
        <f t="shared" si="8"/>
        <v>20.363268264209701</v>
      </c>
      <c r="X38" s="6">
        <f t="shared" si="9"/>
        <v>33.219436706144997</v>
      </c>
      <c r="Y38" s="6">
        <f t="shared" si="10"/>
        <v>43.094854176167125</v>
      </c>
      <c r="Z38" s="23">
        <f>(1+P38)*Z37</f>
        <v>4.1454362993244871</v>
      </c>
      <c r="AA38" s="6">
        <f>(1+Q38)*AA37</f>
        <v>6.7626206647192362</v>
      </c>
    </row>
    <row r="39" spans="9:27">
      <c r="I39" s="7">
        <v>2007</v>
      </c>
      <c r="J39" s="8">
        <v>4.081270527405878E-2</v>
      </c>
      <c r="K39" s="8">
        <v>4.6622346964126482E-2</v>
      </c>
      <c r="L39" s="8">
        <v>9.88246520077809E-2</v>
      </c>
      <c r="M39" s="8">
        <v>5.6094392010745064E-2</v>
      </c>
      <c r="N39" s="11">
        <v>2.2218182779280671E-2</v>
      </c>
      <c r="O39" s="11">
        <v>5.4937786403964628E-2</v>
      </c>
      <c r="P39" s="8">
        <f t="shared" si="3"/>
        <v>1.4682455987758525E-2</v>
      </c>
      <c r="Q39" s="8">
        <f t="shared" si="4"/>
        <v>-1.7865387692286072E-2</v>
      </c>
      <c r="R39" s="8">
        <v>2.5976506595947101E-2</v>
      </c>
      <c r="S39" s="1">
        <f t="shared" si="17"/>
        <v>2007</v>
      </c>
      <c r="T39" s="6">
        <f t="shared" si="5"/>
        <v>5.1126942497577792</v>
      </c>
      <c r="U39" s="6">
        <f t="shared" si="6"/>
        <v>8.1082653857145832</v>
      </c>
      <c r="V39" s="6">
        <f t="shared" si="7"/>
        <v>20.114239838804973</v>
      </c>
      <c r="W39" s="6">
        <f t="shared" si="8"/>
        <v>21.505533416842244</v>
      </c>
      <c r="X39" s="6">
        <f t="shared" si="9"/>
        <v>33.957512222706875</v>
      </c>
      <c r="Y39" s="6">
        <f t="shared" si="10"/>
        <v>45.462390070007395</v>
      </c>
      <c r="Z39" s="23">
        <f>(1+P39)*Z38</f>
        <v>4.2063014853393756</v>
      </c>
      <c r="AA39" s="6">
        <f>(1+Q39)*AA38</f>
        <v>6.6418038247281617</v>
      </c>
    </row>
    <row r="40" spans="9:27">
      <c r="I40" s="7">
        <v>2008</v>
      </c>
      <c r="J40" s="8">
        <v>9.1413810120788419E-4</v>
      </c>
      <c r="K40" s="8">
        <v>1.5991416205964226E-2</v>
      </c>
      <c r="L40" s="8">
        <v>0.25872869612987159</v>
      </c>
      <c r="M40" s="8">
        <v>-4.053102468337777E-2</v>
      </c>
      <c r="N40" s="11">
        <v>-0.11834212009691991</v>
      </c>
      <c r="O40" s="11">
        <v>-0.36999111578661725</v>
      </c>
      <c r="P40" s="8">
        <f t="shared" si="3"/>
        <v>-4.1407310784129292E-2</v>
      </c>
      <c r="Q40" s="8">
        <f t="shared" si="4"/>
        <v>-0.11914734107399449</v>
      </c>
      <c r="R40" s="8">
        <v>8.7816253784788606E-2</v>
      </c>
      <c r="S40" s="1">
        <f t="shared" si="17"/>
        <v>2008</v>
      </c>
      <c r="T40" s="6">
        <f t="shared" si="5"/>
        <v>5.1173679583713092</v>
      </c>
      <c r="U40" s="6">
        <f t="shared" si="6"/>
        <v>8.2379280322059589</v>
      </c>
      <c r="V40" s="6">
        <f t="shared" si="7"/>
        <v>25.318370885942503</v>
      </c>
      <c r="W40" s="6">
        <f t="shared" si="8"/>
        <v>20.633892111095005</v>
      </c>
      <c r="X40" s="6">
        <f t="shared" si="9"/>
        <v>29.938908233054672</v>
      </c>
      <c r="Y40" s="6">
        <f t="shared" si="10"/>
        <v>28.641709641678929</v>
      </c>
      <c r="Z40" s="23">
        <f>(1+P40)*Z39</f>
        <v>4.0321298524841831</v>
      </c>
      <c r="AA40" s="6">
        <f>(1+Q40)*AA39</f>
        <v>5.8504505590767142</v>
      </c>
    </row>
    <row r="41" spans="9:27">
      <c r="I41" s="7">
        <v>2009</v>
      </c>
      <c r="J41" s="8">
        <v>2.7213185742996401E-2</v>
      </c>
      <c r="K41" s="8">
        <v>9.6761203910422644E-4</v>
      </c>
      <c r="L41" s="8">
        <v>-0.1490329233064609</v>
      </c>
      <c r="M41" s="8">
        <v>0.14823631843770158</v>
      </c>
      <c r="N41" s="11">
        <v>-0.18108936418943877</v>
      </c>
      <c r="O41" s="11">
        <v>0.26464333301682919</v>
      </c>
      <c r="P41" s="8">
        <f t="shared" si="3"/>
        <v>0.11781695793475189</v>
      </c>
      <c r="Q41" s="8">
        <f t="shared" si="4"/>
        <v>-0.20278414726711991</v>
      </c>
      <c r="R41" s="8">
        <v>3.0168874410310499E-2</v>
      </c>
      <c r="S41" s="1">
        <f t="shared" si="17"/>
        <v>2009</v>
      </c>
      <c r="T41" s="6">
        <f t="shared" si="5"/>
        <v>5.2566278431377267</v>
      </c>
      <c r="U41" s="6">
        <f t="shared" si="6"/>
        <v>8.2458991505471957</v>
      </c>
      <c r="V41" s="6">
        <f t="shared" si="7"/>
        <v>21.545100059453301</v>
      </c>
      <c r="W41" s="6">
        <f t="shared" si="8"/>
        <v>23.692584312684463</v>
      </c>
      <c r="X41" s="6">
        <f t="shared" si="9"/>
        <v>24.517290376604848</v>
      </c>
      <c r="Y41" s="6">
        <f t="shared" si="10"/>
        <v>36.221547144553092</v>
      </c>
      <c r="Z41" s="23">
        <f>(1+P41)*Z40</f>
        <v>4.5071831257017694</v>
      </c>
      <c r="AA41" s="6">
        <f>(1+Q41)*AA40</f>
        <v>4.664071931325898</v>
      </c>
    </row>
    <row r="42" spans="9:27">
      <c r="I42" s="1">
        <v>2010</v>
      </c>
      <c r="J42" s="8">
        <v>1.4059719319564845E-2</v>
      </c>
      <c r="K42" s="8">
        <v>1.2137646095897699E-3</v>
      </c>
      <c r="L42" s="8">
        <v>0.101436610047367</v>
      </c>
      <c r="M42" s="8">
        <v>0.1018</v>
      </c>
      <c r="N42" s="8">
        <v>0.25180000000000002</v>
      </c>
      <c r="O42" s="8">
        <v>0.15064936745985458</v>
      </c>
      <c r="P42" s="8">
        <f t="shared" si="3"/>
        <v>8.6523780610582746E-2</v>
      </c>
      <c r="Q42" s="8">
        <f t="shared" si="4"/>
        <v>0.23444406295909204</v>
      </c>
      <c r="R42" s="8">
        <v>0.124387393846488</v>
      </c>
      <c r="S42" s="1">
        <f t="shared" si="17"/>
        <v>2010</v>
      </c>
      <c r="T42" s="6">
        <f t="shared" si="5"/>
        <v>5.3305345551796526</v>
      </c>
      <c r="U42" s="6">
        <f t="shared" si="6"/>
        <v>8.2559077311103763</v>
      </c>
      <c r="V42" s="6">
        <f t="shared" si="7"/>
        <v>23.730561972615568</v>
      </c>
      <c r="W42" s="6">
        <f t="shared" si="8"/>
        <v>26.104489395715738</v>
      </c>
      <c r="X42" s="6">
        <f t="shared" si="9"/>
        <v>30.690744093433949</v>
      </c>
      <c r="Y42" s="6">
        <f t="shared" si="10"/>
        <v>41.678300310297317</v>
      </c>
      <c r="Z42" s="23">
        <f>(1+P42)*Z41</f>
        <v>4.8971616496417099</v>
      </c>
      <c r="AA42" s="6">
        <f>(1+Q42)*AA41</f>
        <v>5.7575359048394006</v>
      </c>
    </row>
    <row r="43" spans="9:27">
      <c r="R43" s="8">
        <v>0.179478196051547</v>
      </c>
      <c r="Z43" s="23"/>
    </row>
    <row r="44" spans="9:27">
      <c r="Z44" s="23"/>
    </row>
    <row r="45" spans="9:27">
      <c r="P45" s="5">
        <f>STDEV(P4:P42)</f>
        <v>8.1441219769448486E-2</v>
      </c>
      <c r="Q45" s="5">
        <f>STDEV(Q4:Q42)</f>
        <v>0.10482077513880257</v>
      </c>
      <c r="Z45" s="23">
        <f>Z42^(1/39)-1</f>
        <v>4.1575805133385879E-2</v>
      </c>
      <c r="AA45" s="6">
        <f>AA42^(1/39)-1</f>
        <v>4.5907428505215231E-2</v>
      </c>
    </row>
    <row r="52" spans="2:4">
      <c r="B52" s="21" t="s">
        <v>27</v>
      </c>
      <c r="C52" s="12"/>
      <c r="D52" s="13"/>
    </row>
    <row r="53" spans="2:4">
      <c r="B53" s="14" t="s">
        <v>20</v>
      </c>
      <c r="C53" s="15"/>
      <c r="D53" s="16">
        <f t="array" ref="D53:D57">TRANSPOSE(U42:Y42)</f>
        <v>8.2559077311103763</v>
      </c>
    </row>
    <row r="54" spans="2:4">
      <c r="B54" s="14" t="s">
        <v>21</v>
      </c>
      <c r="C54" s="15"/>
      <c r="D54" s="16">
        <v>23.730561972615568</v>
      </c>
    </row>
    <row r="55" spans="2:4">
      <c r="B55" s="14" t="s">
        <v>22</v>
      </c>
      <c r="C55" s="15"/>
      <c r="D55" s="16">
        <v>26.104489395715738</v>
      </c>
    </row>
    <row r="56" spans="2:4">
      <c r="B56" s="14" t="s">
        <v>23</v>
      </c>
      <c r="C56" s="15"/>
      <c r="D56" s="16">
        <v>30.690744093433949</v>
      </c>
    </row>
    <row r="57" spans="2:4">
      <c r="B57" s="18" t="s">
        <v>24</v>
      </c>
      <c r="C57" s="19"/>
      <c r="D57" s="17">
        <v>41.678300310297317</v>
      </c>
    </row>
  </sheetData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Exh 19-1 Duration</vt:lpstr>
      <vt:lpstr>19-2 DurMtgChart</vt:lpstr>
      <vt:lpstr>19-3&amp;4 Int Rates</vt:lpstr>
      <vt:lpstr>19-10</vt:lpstr>
      <vt:lpstr>19-11</vt:lpstr>
      <vt:lpstr>19-12&amp;13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2010-06-23T21:04:21Z</dcterms:created>
  <dcterms:modified xsi:type="dcterms:W3CDTF">2012-02-17T15:17:10Z</dcterms:modified>
</cp:coreProperties>
</file>