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eltner\Documents\BOOK_3e\DG_3e_work\Ch11\"/>
    </mc:Choice>
  </mc:AlternateContent>
  <bookViews>
    <workbookView xWindow="0" yWindow="0" windowWidth="15360" windowHeight="9420"/>
  </bookViews>
  <sheets>
    <sheet name="Exh11-2" sheetId="1" r:id="rId1"/>
    <sheet name="NOI GrowthFromNCREIF" sheetId="2" r:id="rId2"/>
    <sheet name="Exh11-3" sheetId="3" r:id="rId3"/>
    <sheet name="Exh.11A-1" sheetId="8" r:id="rId4"/>
    <sheet name="Exhs11-6&amp;7(3e)" sheetId="4" r:id="rId5"/>
    <sheet name="Exhs11-8(3e)" sheetId="5" r:id="rId6"/>
    <sheet name="Exhs11-7(2e)" sheetId="6" r:id="rId7"/>
    <sheet name="NPIhist" sheetId="7" r:id="rId8"/>
  </sheets>
  <externalReferences>
    <externalReference r:id="rId9"/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8" l="1"/>
  <c r="K36" i="8"/>
  <c r="I36" i="8"/>
  <c r="H36" i="8"/>
  <c r="F36" i="8"/>
  <c r="D36" i="8"/>
  <c r="C28" i="8"/>
  <c r="C20" i="8" s="1"/>
  <c r="M27" i="8"/>
  <c r="L27" i="8"/>
  <c r="K27" i="8"/>
  <c r="J27" i="8"/>
  <c r="I27" i="8"/>
  <c r="H27" i="8"/>
  <c r="G27" i="8"/>
  <c r="F27" i="8"/>
  <c r="E27" i="8"/>
  <c r="D27" i="8"/>
  <c r="C27" i="8"/>
  <c r="D26" i="8"/>
  <c r="E26" i="8" s="1"/>
  <c r="F26" i="8" s="1"/>
  <c r="G26" i="8" s="1"/>
  <c r="H26" i="8" s="1"/>
  <c r="I26" i="8" s="1"/>
  <c r="J26" i="8" s="1"/>
  <c r="K26" i="8" s="1"/>
  <c r="L26" i="8" s="1"/>
  <c r="M26" i="8" s="1"/>
  <c r="E25" i="8"/>
  <c r="E28" i="8" s="1"/>
  <c r="D25" i="8"/>
  <c r="D17" i="8"/>
  <c r="E17" i="8" s="1"/>
  <c r="F17" i="8" s="1"/>
  <c r="G17" i="8" s="1"/>
  <c r="H17" i="8" s="1"/>
  <c r="I17" i="8" s="1"/>
  <c r="J17" i="8" s="1"/>
  <c r="K17" i="8" s="1"/>
  <c r="L17" i="8" s="1"/>
  <c r="M17" i="8" s="1"/>
  <c r="C17" i="8"/>
  <c r="L15" i="8"/>
  <c r="J15" i="8"/>
  <c r="G15" i="8"/>
  <c r="E15" i="8"/>
  <c r="D15" i="8"/>
  <c r="C9" i="8"/>
  <c r="C14" i="8" s="1"/>
  <c r="C15" i="8" s="1"/>
  <c r="D8" i="8"/>
  <c r="C8" i="8"/>
  <c r="E7" i="8"/>
  <c r="D7" i="8"/>
  <c r="C7" i="8"/>
  <c r="D5" i="8"/>
  <c r="V137" i="7"/>
  <c r="F137" i="7"/>
  <c r="V136" i="7"/>
  <c r="F136" i="7"/>
  <c r="V135" i="7"/>
  <c r="F135" i="7"/>
  <c r="V134" i="7"/>
  <c r="F134" i="7"/>
  <c r="V133" i="7"/>
  <c r="F133" i="7"/>
  <c r="V132" i="7"/>
  <c r="F132" i="7"/>
  <c r="V131" i="7"/>
  <c r="F131" i="7"/>
  <c r="V130" i="7"/>
  <c r="F130" i="7"/>
  <c r="V129" i="7"/>
  <c r="F129" i="7"/>
  <c r="V128" i="7"/>
  <c r="F128" i="7"/>
  <c r="V127" i="7"/>
  <c r="F127" i="7"/>
  <c r="V126" i="7"/>
  <c r="F126" i="7"/>
  <c r="V125" i="7"/>
  <c r="F125" i="7"/>
  <c r="V124" i="7"/>
  <c r="F124" i="7"/>
  <c r="V123" i="7"/>
  <c r="F123" i="7"/>
  <c r="V122" i="7"/>
  <c r="F122" i="7"/>
  <c r="V121" i="7"/>
  <c r="F121" i="7"/>
  <c r="V120" i="7"/>
  <c r="F120" i="7"/>
  <c r="V119" i="7"/>
  <c r="F119" i="7"/>
  <c r="V118" i="7"/>
  <c r="F118" i="7"/>
  <c r="V117" i="7"/>
  <c r="F117" i="7"/>
  <c r="V116" i="7"/>
  <c r="F116" i="7"/>
  <c r="V115" i="7"/>
  <c r="F115" i="7"/>
  <c r="V114" i="7"/>
  <c r="F114" i="7"/>
  <c r="V113" i="7"/>
  <c r="F113" i="7"/>
  <c r="V112" i="7"/>
  <c r="F112" i="7"/>
  <c r="V111" i="7"/>
  <c r="F111" i="7"/>
  <c r="V110" i="7"/>
  <c r="F110" i="7"/>
  <c r="V109" i="7"/>
  <c r="F109" i="7"/>
  <c r="V108" i="7"/>
  <c r="F108" i="7"/>
  <c r="V107" i="7"/>
  <c r="F107" i="7"/>
  <c r="V106" i="7"/>
  <c r="F106" i="7"/>
  <c r="V105" i="7"/>
  <c r="F105" i="7"/>
  <c r="V104" i="7"/>
  <c r="F104" i="7"/>
  <c r="V103" i="7"/>
  <c r="F103" i="7"/>
  <c r="V102" i="7"/>
  <c r="F102" i="7"/>
  <c r="V101" i="7"/>
  <c r="F101" i="7"/>
  <c r="V100" i="7"/>
  <c r="F100" i="7"/>
  <c r="V99" i="7"/>
  <c r="F99" i="7"/>
  <c r="V98" i="7"/>
  <c r="F98" i="7"/>
  <c r="V97" i="7"/>
  <c r="F97" i="7"/>
  <c r="V96" i="7"/>
  <c r="F96" i="7"/>
  <c r="V95" i="7"/>
  <c r="F95" i="7"/>
  <c r="V94" i="7"/>
  <c r="F94" i="7"/>
  <c r="V93" i="7"/>
  <c r="F93" i="7"/>
  <c r="V92" i="7"/>
  <c r="F92" i="7"/>
  <c r="V91" i="7"/>
  <c r="F91" i="7"/>
  <c r="V90" i="7"/>
  <c r="F90" i="7"/>
  <c r="V89" i="7"/>
  <c r="F89" i="7"/>
  <c r="V88" i="7"/>
  <c r="F88" i="7"/>
  <c r="V87" i="7"/>
  <c r="F87" i="7"/>
  <c r="V86" i="7"/>
  <c r="F86" i="7"/>
  <c r="V85" i="7"/>
  <c r="F85" i="7"/>
  <c r="V84" i="7"/>
  <c r="F84" i="7"/>
  <c r="V83" i="7"/>
  <c r="F83" i="7"/>
  <c r="V82" i="7"/>
  <c r="F82" i="7"/>
  <c r="V81" i="7"/>
  <c r="F81" i="7"/>
  <c r="V80" i="7"/>
  <c r="F80" i="7"/>
  <c r="V79" i="7"/>
  <c r="F79" i="7"/>
  <c r="V78" i="7"/>
  <c r="F78" i="7"/>
  <c r="V77" i="7"/>
  <c r="F77" i="7"/>
  <c r="V76" i="7"/>
  <c r="F76" i="7"/>
  <c r="V75" i="7"/>
  <c r="F75" i="7"/>
  <c r="V74" i="7"/>
  <c r="F74" i="7"/>
  <c r="V73" i="7"/>
  <c r="F73" i="7"/>
  <c r="V72" i="7"/>
  <c r="F72" i="7"/>
  <c r="V71" i="7"/>
  <c r="F71" i="7"/>
  <c r="V70" i="7"/>
  <c r="F70" i="7"/>
  <c r="V69" i="7"/>
  <c r="F69" i="7"/>
  <c r="V68" i="7"/>
  <c r="F68" i="7"/>
  <c r="V67" i="7"/>
  <c r="F67" i="7"/>
  <c r="V66" i="7"/>
  <c r="F66" i="7"/>
  <c r="V65" i="7"/>
  <c r="F65" i="7"/>
  <c r="V64" i="7"/>
  <c r="F64" i="7"/>
  <c r="V63" i="7"/>
  <c r="F63" i="7"/>
  <c r="V62" i="7"/>
  <c r="F62" i="7"/>
  <c r="V61" i="7"/>
  <c r="F61" i="7"/>
  <c r="V60" i="7"/>
  <c r="F60" i="7"/>
  <c r="V59" i="7"/>
  <c r="F59" i="7"/>
  <c r="V58" i="7"/>
  <c r="F58" i="7"/>
  <c r="V57" i="7"/>
  <c r="F57" i="7"/>
  <c r="V56" i="7"/>
  <c r="F56" i="7"/>
  <c r="V55" i="7"/>
  <c r="F55" i="7"/>
  <c r="V54" i="7"/>
  <c r="F54" i="7"/>
  <c r="V53" i="7"/>
  <c r="F53" i="7"/>
  <c r="V52" i="7"/>
  <c r="F52" i="7"/>
  <c r="V51" i="7"/>
  <c r="F51" i="7"/>
  <c r="V50" i="7"/>
  <c r="F50" i="7"/>
  <c r="V49" i="7"/>
  <c r="F49" i="7"/>
  <c r="V48" i="7"/>
  <c r="F48" i="7"/>
  <c r="V47" i="7"/>
  <c r="F47" i="7"/>
  <c r="V46" i="7"/>
  <c r="F46" i="7"/>
  <c r="V45" i="7"/>
  <c r="F45" i="7"/>
  <c r="V44" i="7"/>
  <c r="F44" i="7"/>
  <c r="V43" i="7"/>
  <c r="F43" i="7"/>
  <c r="V42" i="7"/>
  <c r="F42" i="7"/>
  <c r="V41" i="7"/>
  <c r="F41" i="7"/>
  <c r="V40" i="7"/>
  <c r="F40" i="7"/>
  <c r="V39" i="7"/>
  <c r="F39" i="7"/>
  <c r="V38" i="7"/>
  <c r="F38" i="7"/>
  <c r="V37" i="7"/>
  <c r="F37" i="7"/>
  <c r="V36" i="7"/>
  <c r="F36" i="7"/>
  <c r="B36" i="7"/>
  <c r="V35" i="7"/>
  <c r="F35" i="7"/>
  <c r="B35" i="7"/>
  <c r="V34" i="7"/>
  <c r="F34" i="7"/>
  <c r="B34" i="7"/>
  <c r="V33" i="7"/>
  <c r="F33" i="7"/>
  <c r="B33" i="7"/>
  <c r="V32" i="7"/>
  <c r="F32" i="7"/>
  <c r="B32" i="7"/>
  <c r="V31" i="7"/>
  <c r="F31" i="7"/>
  <c r="B31" i="7"/>
  <c r="V30" i="7"/>
  <c r="F30" i="7"/>
  <c r="B30" i="7"/>
  <c r="V29" i="7"/>
  <c r="F29" i="7"/>
  <c r="B29" i="7"/>
  <c r="V28" i="7"/>
  <c r="F28" i="7"/>
  <c r="B28" i="7"/>
  <c r="V27" i="7"/>
  <c r="F27" i="7"/>
  <c r="B27" i="7"/>
  <c r="V26" i="7"/>
  <c r="F26" i="7"/>
  <c r="B26" i="7"/>
  <c r="V25" i="7"/>
  <c r="F25" i="7"/>
  <c r="B25" i="7"/>
  <c r="V24" i="7"/>
  <c r="F24" i="7"/>
  <c r="B24" i="7"/>
  <c r="V23" i="7"/>
  <c r="F23" i="7"/>
  <c r="B23" i="7"/>
  <c r="V22" i="7"/>
  <c r="F22" i="7"/>
  <c r="B22" i="7"/>
  <c r="V21" i="7"/>
  <c r="F21" i="7"/>
  <c r="B21" i="7"/>
  <c r="V20" i="7"/>
  <c r="F20" i="7"/>
  <c r="B20" i="7"/>
  <c r="V19" i="7"/>
  <c r="F19" i="7"/>
  <c r="B19" i="7"/>
  <c r="V18" i="7"/>
  <c r="F18" i="7"/>
  <c r="B18" i="7"/>
  <c r="V17" i="7"/>
  <c r="F17" i="7"/>
  <c r="B17" i="7"/>
  <c r="V16" i="7"/>
  <c r="F16" i="7"/>
  <c r="B16" i="7"/>
  <c r="V15" i="7"/>
  <c r="F15" i="7"/>
  <c r="B15" i="7"/>
  <c r="V14" i="7"/>
  <c r="F14" i="7"/>
  <c r="B14" i="7"/>
  <c r="V13" i="7"/>
  <c r="F13" i="7"/>
  <c r="B13" i="7"/>
  <c r="V12" i="7"/>
  <c r="F12" i="7"/>
  <c r="B12" i="7"/>
  <c r="V11" i="7"/>
  <c r="F11" i="7"/>
  <c r="B11" i="7"/>
  <c r="V10" i="7"/>
  <c r="F10" i="7"/>
  <c r="B10" i="7"/>
  <c r="V9" i="7"/>
  <c r="F9" i="7"/>
  <c r="B9" i="7"/>
  <c r="V8" i="7"/>
  <c r="F8" i="7"/>
  <c r="B8" i="7"/>
  <c r="V7" i="7"/>
  <c r="F7" i="7"/>
  <c r="B7" i="7"/>
  <c r="V6" i="7"/>
  <c r="G6" i="7"/>
  <c r="G7" i="7" s="1"/>
  <c r="F6" i="7"/>
  <c r="B6" i="7"/>
  <c r="V5" i="7"/>
  <c r="G5" i="7"/>
  <c r="F5" i="7"/>
  <c r="B5" i="7"/>
  <c r="V4" i="7"/>
  <c r="G4" i="7"/>
  <c r="F4" i="7"/>
  <c r="B4" i="7"/>
  <c r="C3" i="7"/>
  <c r="B3" i="7"/>
  <c r="D39" i="6"/>
  <c r="H39" i="6" s="1"/>
  <c r="C39" i="6"/>
  <c r="B39" i="6"/>
  <c r="D38" i="6"/>
  <c r="H38" i="6" s="1"/>
  <c r="C38" i="6"/>
  <c r="B38" i="6"/>
  <c r="D37" i="6"/>
  <c r="H37" i="6" s="1"/>
  <c r="H36" i="6"/>
  <c r="D36" i="6"/>
  <c r="D35" i="6"/>
  <c r="H35" i="6" s="1"/>
  <c r="H34" i="6"/>
  <c r="D34" i="6"/>
  <c r="D33" i="6"/>
  <c r="H33" i="6" s="1"/>
  <c r="H32" i="6"/>
  <c r="D32" i="6"/>
  <c r="D31" i="6"/>
  <c r="H31" i="6" s="1"/>
  <c r="C31" i="6"/>
  <c r="B31" i="6"/>
  <c r="D30" i="6"/>
  <c r="H30" i="6" s="1"/>
  <c r="H29" i="6"/>
  <c r="C29" i="6"/>
  <c r="B29" i="6"/>
  <c r="D29" i="6" s="1"/>
  <c r="H28" i="6"/>
  <c r="D28" i="6"/>
  <c r="D27" i="6"/>
  <c r="H27" i="6" s="1"/>
  <c r="H26" i="6"/>
  <c r="D26" i="6"/>
  <c r="D25" i="6"/>
  <c r="H25" i="6" s="1"/>
  <c r="C24" i="6"/>
  <c r="B24" i="6"/>
  <c r="D24" i="6" s="1"/>
  <c r="H24" i="6" s="1"/>
  <c r="H23" i="6"/>
  <c r="C23" i="6"/>
  <c r="B23" i="6"/>
  <c r="D23" i="6" s="1"/>
  <c r="H22" i="6"/>
  <c r="C22" i="6"/>
  <c r="B22" i="6"/>
  <c r="D22" i="6" s="1"/>
  <c r="H21" i="6"/>
  <c r="D21" i="6"/>
  <c r="D20" i="6"/>
  <c r="H20" i="6" s="1"/>
  <c r="C20" i="6"/>
  <c r="B20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G4" i="6"/>
  <c r="D4" i="6"/>
  <c r="D13" i="6" s="1"/>
  <c r="B39" i="5"/>
  <c r="D39" i="5" s="1"/>
  <c r="H39" i="5" s="1"/>
  <c r="H38" i="5"/>
  <c r="B38" i="5"/>
  <c r="D38" i="5" s="1"/>
  <c r="H37" i="5"/>
  <c r="D37" i="5"/>
  <c r="D36" i="5"/>
  <c r="H36" i="5" s="1"/>
  <c r="H35" i="5"/>
  <c r="D35" i="5"/>
  <c r="D34" i="5"/>
  <c r="H34" i="5" s="1"/>
  <c r="H33" i="5"/>
  <c r="D33" i="5"/>
  <c r="D32" i="5"/>
  <c r="H32" i="5" s="1"/>
  <c r="H31" i="5"/>
  <c r="B31" i="5"/>
  <c r="D31" i="5" s="1"/>
  <c r="H30" i="5"/>
  <c r="D30" i="5"/>
  <c r="C29" i="5"/>
  <c r="B29" i="5"/>
  <c r="D29" i="5" s="1"/>
  <c r="H29" i="5" s="1"/>
  <c r="D28" i="5"/>
  <c r="H28" i="5" s="1"/>
  <c r="H27" i="5"/>
  <c r="D27" i="5"/>
  <c r="D26" i="5"/>
  <c r="H26" i="5" s="1"/>
  <c r="H25" i="5"/>
  <c r="D25" i="5"/>
  <c r="B24" i="5"/>
  <c r="D24" i="5" s="1"/>
  <c r="H24" i="5" s="1"/>
  <c r="C23" i="5"/>
  <c r="B23" i="5"/>
  <c r="D23" i="5" s="1"/>
  <c r="H23" i="5" s="1"/>
  <c r="C22" i="5"/>
  <c r="B22" i="5"/>
  <c r="D22" i="5" s="1"/>
  <c r="H22" i="5" s="1"/>
  <c r="H21" i="5"/>
  <c r="D21" i="5"/>
  <c r="H20" i="5"/>
  <c r="D20" i="5"/>
  <c r="B20" i="5"/>
  <c r="F10" i="5"/>
  <c r="G10" i="5" s="1"/>
  <c r="D10" i="5"/>
  <c r="C10" i="5"/>
  <c r="C31" i="5" s="1"/>
  <c r="F9" i="5"/>
  <c r="G9" i="5" s="1"/>
  <c r="D9" i="5"/>
  <c r="C9" i="5"/>
  <c r="E8" i="5"/>
  <c r="F8" i="5" s="1"/>
  <c r="G8" i="5" s="1"/>
  <c r="C8" i="5"/>
  <c r="C24" i="5" s="1"/>
  <c r="E7" i="5"/>
  <c r="F7" i="5" s="1"/>
  <c r="G7" i="5" s="1"/>
  <c r="D7" i="5"/>
  <c r="C7" i="5"/>
  <c r="C39" i="5" s="1"/>
  <c r="F6" i="5"/>
  <c r="G6" i="5" s="1"/>
  <c r="D6" i="5"/>
  <c r="C6" i="5"/>
  <c r="C38" i="5" s="1"/>
  <c r="F5" i="5"/>
  <c r="G5" i="5" s="1"/>
  <c r="D5" i="5"/>
  <c r="C5" i="5"/>
  <c r="F4" i="5"/>
  <c r="G4" i="5" s="1"/>
  <c r="G12" i="5" s="1"/>
  <c r="D4" i="5"/>
  <c r="C4" i="5"/>
  <c r="C20" i="5" s="1"/>
  <c r="D54" i="4"/>
  <c r="C54" i="4"/>
  <c r="E53" i="4"/>
  <c r="B53" i="4"/>
  <c r="E52" i="4"/>
  <c r="C52" i="4"/>
  <c r="B52" i="4"/>
  <c r="E51" i="4"/>
  <c r="C51" i="4"/>
  <c r="B51" i="4"/>
  <c r="E50" i="4"/>
  <c r="C50" i="4"/>
  <c r="B50" i="4"/>
  <c r="E49" i="4"/>
  <c r="C49" i="4"/>
  <c r="B49" i="4"/>
  <c r="E48" i="4"/>
  <c r="C48" i="4"/>
  <c r="B48" i="4"/>
  <c r="E47" i="4"/>
  <c r="C47" i="4"/>
  <c r="B47" i="4"/>
  <c r="E46" i="4"/>
  <c r="C46" i="4"/>
  <c r="B46" i="4"/>
  <c r="E45" i="4"/>
  <c r="C45" i="4"/>
  <c r="B45" i="4"/>
  <c r="E44" i="4"/>
  <c r="C44" i="4"/>
  <c r="B44" i="4"/>
  <c r="E43" i="4"/>
  <c r="C43" i="4"/>
  <c r="B43" i="4"/>
  <c r="E42" i="4"/>
  <c r="C42" i="4"/>
  <c r="B42" i="4"/>
  <c r="E41" i="4"/>
  <c r="C41" i="4"/>
  <c r="B41" i="4"/>
  <c r="E40" i="4"/>
  <c r="C40" i="4"/>
  <c r="B40" i="4"/>
  <c r="E39" i="4"/>
  <c r="C39" i="4"/>
  <c r="B39" i="4"/>
  <c r="E38" i="4"/>
  <c r="C38" i="4"/>
  <c r="B38" i="4"/>
  <c r="E37" i="4"/>
  <c r="C37" i="4"/>
  <c r="B37" i="4"/>
  <c r="E36" i="4"/>
  <c r="C36" i="4"/>
  <c r="B36" i="4"/>
  <c r="E35" i="4"/>
  <c r="C35" i="4"/>
  <c r="B35" i="4"/>
  <c r="E34" i="4"/>
  <c r="E54" i="4" s="1"/>
  <c r="C34" i="4"/>
  <c r="B34" i="4"/>
  <c r="B54" i="4" s="1"/>
  <c r="E33" i="4"/>
  <c r="A33" i="4"/>
  <c r="E29" i="4"/>
  <c r="C29" i="4"/>
  <c r="B29" i="4"/>
  <c r="E28" i="4"/>
  <c r="C28" i="4"/>
  <c r="B28" i="4"/>
  <c r="A4" i="4"/>
  <c r="A5" i="4" s="1"/>
  <c r="A6" i="4" s="1"/>
  <c r="A7" i="4" s="1"/>
  <c r="E21" i="8" l="1"/>
  <c r="E19" i="8"/>
  <c r="E20" i="8"/>
  <c r="D10" i="8"/>
  <c r="D16" i="8" s="1"/>
  <c r="C10" i="8"/>
  <c r="C16" i="8" s="1"/>
  <c r="E8" i="8"/>
  <c r="F8" i="8" s="1"/>
  <c r="G8" i="8" s="1"/>
  <c r="F25" i="8"/>
  <c r="D9" i="8"/>
  <c r="E5" i="8"/>
  <c r="F5" i="8" s="1"/>
  <c r="D28" i="8"/>
  <c r="C19" i="8"/>
  <c r="A34" i="4"/>
  <c r="A8" i="4"/>
  <c r="G13" i="6"/>
  <c r="D8" i="5"/>
  <c r="D12" i="5" s="1"/>
  <c r="G8" i="7"/>
  <c r="G9" i="7" s="1"/>
  <c r="G10" i="7" s="1"/>
  <c r="G11" i="7" s="1"/>
  <c r="C4" i="7"/>
  <c r="G25" i="8" l="1"/>
  <c r="F28" i="8"/>
  <c r="D30" i="8"/>
  <c r="D21" i="8"/>
  <c r="D20" i="8"/>
  <c r="D31" i="8"/>
  <c r="D19" i="8"/>
  <c r="D22" i="8" s="1"/>
  <c r="D33" i="8" s="1"/>
  <c r="D40" i="8" s="1"/>
  <c r="D46" i="8" s="1"/>
  <c r="F7" i="8"/>
  <c r="G5" i="8"/>
  <c r="H5" i="8" s="1"/>
  <c r="C30" i="8"/>
  <c r="C31" i="8" s="1"/>
  <c r="C22" i="8"/>
  <c r="C33" i="8" s="1"/>
  <c r="C40" i="8" s="1"/>
  <c r="C46" i="8" s="1"/>
  <c r="D37" i="8"/>
  <c r="E9" i="8"/>
  <c r="F9" i="8" s="1"/>
  <c r="G9" i="8" s="1"/>
  <c r="H9" i="8" s="1"/>
  <c r="E10" i="8"/>
  <c r="E16" i="8" s="1"/>
  <c r="D4" i="7"/>
  <c r="E4" i="7"/>
  <c r="G12" i="7"/>
  <c r="G13" i="7" s="1"/>
  <c r="G14" i="7" s="1"/>
  <c r="G15" i="7" s="1"/>
  <c r="C5" i="7"/>
  <c r="A9" i="4"/>
  <c r="A35" i="4"/>
  <c r="F10" i="8" l="1"/>
  <c r="G7" i="8"/>
  <c r="F12" i="8"/>
  <c r="F15" i="8" s="1"/>
  <c r="H25" i="8"/>
  <c r="G28" i="8"/>
  <c r="E30" i="8"/>
  <c r="E31" i="8" s="1"/>
  <c r="E22" i="8"/>
  <c r="I5" i="8"/>
  <c r="H8" i="8"/>
  <c r="F20" i="8"/>
  <c r="O19" i="8"/>
  <c r="F19" i="8"/>
  <c r="F21" i="8"/>
  <c r="D5" i="7"/>
  <c r="E5" i="7"/>
  <c r="G16" i="7"/>
  <c r="G17" i="7" s="1"/>
  <c r="G18" i="7" s="1"/>
  <c r="G19" i="7" s="1"/>
  <c r="C6" i="7"/>
  <c r="A36" i="4"/>
  <c r="A10" i="4"/>
  <c r="H37" i="8" l="1"/>
  <c r="H13" i="8"/>
  <c r="H15" i="8" s="1"/>
  <c r="I8" i="8"/>
  <c r="J8" i="8" s="1"/>
  <c r="K8" i="8" s="1"/>
  <c r="L8" i="8" s="1"/>
  <c r="G10" i="8"/>
  <c r="G16" i="8" s="1"/>
  <c r="H7" i="8"/>
  <c r="J5" i="8"/>
  <c r="K5" i="8" s="1"/>
  <c r="I9" i="8"/>
  <c r="G20" i="8"/>
  <c r="G19" i="8"/>
  <c r="G21" i="8"/>
  <c r="F16" i="8"/>
  <c r="E33" i="8"/>
  <c r="E40" i="8" s="1"/>
  <c r="E46" i="8" s="1"/>
  <c r="H28" i="8"/>
  <c r="I25" i="8"/>
  <c r="A11" i="4"/>
  <c r="A37" i="4"/>
  <c r="E6" i="7"/>
  <c r="D6" i="7"/>
  <c r="G20" i="7"/>
  <c r="G21" i="7" s="1"/>
  <c r="G22" i="7" s="1"/>
  <c r="G23" i="7" s="1"/>
  <c r="C7" i="7"/>
  <c r="I7" i="8" l="1"/>
  <c r="H10" i="8"/>
  <c r="H16" i="8" s="1"/>
  <c r="F22" i="8"/>
  <c r="F33" i="8" s="1"/>
  <c r="F30" i="8"/>
  <c r="F31" i="8" s="1"/>
  <c r="G22" i="8"/>
  <c r="G30" i="8"/>
  <c r="G31" i="8" s="1"/>
  <c r="J25" i="8"/>
  <c r="I28" i="8"/>
  <c r="J9" i="8"/>
  <c r="K9" i="8" s="1"/>
  <c r="L9" i="8" s="1"/>
  <c r="M9" i="8" s="1"/>
  <c r="I14" i="8"/>
  <c r="I15" i="8" s="1"/>
  <c r="H21" i="8"/>
  <c r="H19" i="8"/>
  <c r="H20" i="8"/>
  <c r="L5" i="8"/>
  <c r="M5" i="8" s="1"/>
  <c r="M8" i="8" s="1"/>
  <c r="K7" i="8"/>
  <c r="E7" i="7"/>
  <c r="D7" i="7"/>
  <c r="G24" i="7"/>
  <c r="G25" i="7" s="1"/>
  <c r="G26" i="7" s="1"/>
  <c r="G27" i="7" s="1"/>
  <c r="C8" i="7"/>
  <c r="A12" i="4"/>
  <c r="A38" i="4"/>
  <c r="K25" i="8" l="1"/>
  <c r="J28" i="8"/>
  <c r="K10" i="8"/>
  <c r="K12" i="8"/>
  <c r="K15" i="8" s="1"/>
  <c r="L7" i="8"/>
  <c r="K37" i="8"/>
  <c r="I37" i="8"/>
  <c r="G33" i="8"/>
  <c r="G40" i="8" s="1"/>
  <c r="G46" i="8" s="1"/>
  <c r="H30" i="8"/>
  <c r="H31" i="8" s="1"/>
  <c r="H22" i="8"/>
  <c r="H33" i="8" s="1"/>
  <c r="H40" i="8" s="1"/>
  <c r="H46" i="8" s="1"/>
  <c r="M13" i="8"/>
  <c r="M15" i="8" s="1"/>
  <c r="M37" i="8"/>
  <c r="I21" i="8"/>
  <c r="I20" i="8"/>
  <c r="I19" i="8"/>
  <c r="I10" i="8"/>
  <c r="I16" i="8" s="1"/>
  <c r="J7" i="8"/>
  <c r="D8" i="7"/>
  <c r="E8" i="7"/>
  <c r="G28" i="7"/>
  <c r="G29" i="7" s="1"/>
  <c r="G30" i="7" s="1"/>
  <c r="G31" i="7" s="1"/>
  <c r="C9" i="7"/>
  <c r="A13" i="4"/>
  <c r="A39" i="4"/>
  <c r="L25" i="8" l="1"/>
  <c r="K28" i="8"/>
  <c r="K16" i="8"/>
  <c r="J10" i="8"/>
  <c r="J16" i="8" s="1"/>
  <c r="F37" i="8"/>
  <c r="I30" i="8"/>
  <c r="I31" i="8" s="1"/>
  <c r="I22" i="8"/>
  <c r="I33" i="8" s="1"/>
  <c r="I40" i="8" s="1"/>
  <c r="I46" i="8" s="1"/>
  <c r="L10" i="8"/>
  <c r="L16" i="8" s="1"/>
  <c r="M7" i="8"/>
  <c r="M10" i="8" s="1"/>
  <c r="M16" i="8" s="1"/>
  <c r="J20" i="8"/>
  <c r="J19" i="8"/>
  <c r="J21" i="8"/>
  <c r="A40" i="4"/>
  <c r="A14" i="4"/>
  <c r="D9" i="7"/>
  <c r="E9" i="7"/>
  <c r="G32" i="7"/>
  <c r="G33" i="7" s="1"/>
  <c r="G34" i="7" s="1"/>
  <c r="G35" i="7" s="1"/>
  <c r="C10" i="7"/>
  <c r="M30" i="8" l="1"/>
  <c r="F40" i="8"/>
  <c r="F46" i="8" s="1"/>
  <c r="L28" i="8"/>
  <c r="M25" i="8"/>
  <c r="M28" i="8" s="1"/>
  <c r="L30" i="8"/>
  <c r="J22" i="8"/>
  <c r="J33" i="8" s="1"/>
  <c r="J40" i="8" s="1"/>
  <c r="J46" i="8" s="1"/>
  <c r="J30" i="8"/>
  <c r="J31" i="8" s="1"/>
  <c r="K30" i="8"/>
  <c r="K20" i="8"/>
  <c r="K22" i="8" s="1"/>
  <c r="K33" i="8" s="1"/>
  <c r="K40" i="8" s="1"/>
  <c r="K46" i="8" s="1"/>
  <c r="K19" i="8"/>
  <c r="K31" i="8"/>
  <c r="K21" i="8"/>
  <c r="G36" i="7"/>
  <c r="G37" i="7" s="1"/>
  <c r="G38" i="7" s="1"/>
  <c r="G39" i="7" s="1"/>
  <c r="C11" i="7"/>
  <c r="E10" i="7"/>
  <c r="D10" i="7"/>
  <c r="A15" i="4"/>
  <c r="A41" i="4"/>
  <c r="L21" i="8" l="1"/>
  <c r="L20" i="8"/>
  <c r="L31" i="8"/>
  <c r="L19" i="8"/>
  <c r="M21" i="8"/>
  <c r="M31" i="8"/>
  <c r="M19" i="8"/>
  <c r="M22" i="8" s="1"/>
  <c r="M33" i="8" s="1"/>
  <c r="L41" i="8" s="1"/>
  <c r="M20" i="8"/>
  <c r="A42" i="4"/>
  <c r="A16" i="4"/>
  <c r="E11" i="7"/>
  <c r="D11" i="7"/>
  <c r="G40" i="7"/>
  <c r="G41" i="7" s="1"/>
  <c r="G42" i="7" s="1"/>
  <c r="G43" i="7" s="1"/>
  <c r="C12" i="7"/>
  <c r="L22" i="8" l="1"/>
  <c r="L33" i="8" s="1"/>
  <c r="A17" i="4"/>
  <c r="A43" i="4"/>
  <c r="D12" i="7"/>
  <c r="E12" i="7"/>
  <c r="G44" i="7"/>
  <c r="G45" i="7" s="1"/>
  <c r="G46" i="7" s="1"/>
  <c r="G47" i="7" s="1"/>
  <c r="C13" i="7"/>
  <c r="L40" i="8" l="1"/>
  <c r="L46" i="8" s="1"/>
  <c r="B43" i="8" s="1"/>
  <c r="A48" i="8"/>
  <c r="D13" i="7"/>
  <c r="E13" i="7"/>
  <c r="G48" i="7"/>
  <c r="G49" i="7" s="1"/>
  <c r="G50" i="7" s="1"/>
  <c r="G51" i="7" s="1"/>
  <c r="C14" i="7"/>
  <c r="A18" i="4"/>
  <c r="A44" i="4"/>
  <c r="E14" i="7" l="1"/>
  <c r="D3" i="4" s="1"/>
  <c r="D14" i="7"/>
  <c r="G52" i="7"/>
  <c r="G53" i="7" s="1"/>
  <c r="G54" i="7" s="1"/>
  <c r="G55" i="7" s="1"/>
  <c r="C15" i="7"/>
  <c r="A19" i="4"/>
  <c r="A45" i="4"/>
  <c r="A46" i="4" l="1"/>
  <c r="A20" i="4"/>
  <c r="E15" i="7"/>
  <c r="D4" i="4" s="1"/>
  <c r="D15" i="7"/>
  <c r="G56" i="7"/>
  <c r="G57" i="7" s="1"/>
  <c r="G58" i="7" s="1"/>
  <c r="G59" i="7" s="1"/>
  <c r="C16" i="7"/>
  <c r="D16" i="7" l="1"/>
  <c r="E16" i="7"/>
  <c r="D5" i="4" s="1"/>
  <c r="A21" i="4"/>
  <c r="A47" i="4"/>
  <c r="G60" i="7"/>
  <c r="G61" i="7" s="1"/>
  <c r="G62" i="7" s="1"/>
  <c r="G63" i="7" s="1"/>
  <c r="C17" i="7"/>
  <c r="D17" i="7" l="1"/>
  <c r="E17" i="7"/>
  <c r="D6" i="4" s="1"/>
  <c r="A48" i="4"/>
  <c r="A22" i="4"/>
  <c r="G64" i="7"/>
  <c r="G65" i="7" s="1"/>
  <c r="G66" i="7" s="1"/>
  <c r="G67" i="7" s="1"/>
  <c r="C18" i="7"/>
  <c r="E18" i="7" l="1"/>
  <c r="D7" i="4" s="1"/>
  <c r="D18" i="7"/>
  <c r="G68" i="7"/>
  <c r="G69" i="7" s="1"/>
  <c r="G70" i="7" s="1"/>
  <c r="G71" i="7" s="1"/>
  <c r="C19" i="7"/>
  <c r="A23" i="4"/>
  <c r="A49" i="4"/>
  <c r="E19" i="7" l="1"/>
  <c r="D8" i="4" s="1"/>
  <c r="D19" i="7"/>
  <c r="G72" i="7"/>
  <c r="G73" i="7" s="1"/>
  <c r="G74" i="7" s="1"/>
  <c r="G75" i="7" s="1"/>
  <c r="C20" i="7"/>
  <c r="A24" i="4"/>
  <c r="A50" i="4"/>
  <c r="D20" i="7" l="1"/>
  <c r="E20" i="7"/>
  <c r="D9" i="4" s="1"/>
  <c r="G76" i="7"/>
  <c r="G77" i="7" s="1"/>
  <c r="G78" i="7" s="1"/>
  <c r="G79" i="7" s="1"/>
  <c r="C21" i="7"/>
  <c r="A25" i="4"/>
  <c r="A51" i="4"/>
  <c r="D21" i="7" l="1"/>
  <c r="E21" i="7"/>
  <c r="D10" i="4" s="1"/>
  <c r="G80" i="7"/>
  <c r="G81" i="7" s="1"/>
  <c r="G82" i="7" s="1"/>
  <c r="G83" i="7" s="1"/>
  <c r="C22" i="7"/>
  <c r="A52" i="4"/>
  <c r="A26" i="4"/>
  <c r="A53" i="4" s="1"/>
  <c r="G84" i="7" l="1"/>
  <c r="G85" i="7" s="1"/>
  <c r="G86" i="7" s="1"/>
  <c r="G87" i="7" s="1"/>
  <c r="C23" i="7"/>
  <c r="E22" i="7"/>
  <c r="D11" i="4" s="1"/>
  <c r="D22" i="7"/>
  <c r="G88" i="7" l="1"/>
  <c r="G89" i="7" s="1"/>
  <c r="G90" i="7" s="1"/>
  <c r="G91" i="7" s="1"/>
  <c r="C24" i="7"/>
  <c r="E23" i="7"/>
  <c r="D12" i="4" s="1"/>
  <c r="D23" i="7"/>
  <c r="D24" i="7" l="1"/>
  <c r="E24" i="7"/>
  <c r="D13" i="4" s="1"/>
  <c r="G92" i="7"/>
  <c r="G93" i="7" s="1"/>
  <c r="G94" i="7" s="1"/>
  <c r="G95" i="7" s="1"/>
  <c r="C25" i="7"/>
  <c r="D25" i="7" l="1"/>
  <c r="E25" i="7"/>
  <c r="D14" i="4" s="1"/>
  <c r="G96" i="7"/>
  <c r="G97" i="7" s="1"/>
  <c r="G98" i="7" s="1"/>
  <c r="G99" i="7" s="1"/>
  <c r="C26" i="7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1" i="3" s="1"/>
  <c r="B3" i="3"/>
  <c r="J137" i="2"/>
  <c r="J136" i="2"/>
  <c r="J135" i="2"/>
  <c r="J134" i="2"/>
  <c r="J133" i="2"/>
  <c r="J132" i="2"/>
  <c r="C127" i="1" s="1"/>
  <c r="J131" i="2"/>
  <c r="J130" i="2"/>
  <c r="J129" i="2"/>
  <c r="J128" i="2"/>
  <c r="J127" i="2"/>
  <c r="J126" i="2"/>
  <c r="J125" i="2"/>
  <c r="J124" i="2"/>
  <c r="C119" i="1" s="1"/>
  <c r="J123" i="2"/>
  <c r="J122" i="2"/>
  <c r="J121" i="2"/>
  <c r="J120" i="2"/>
  <c r="J119" i="2"/>
  <c r="J118" i="2"/>
  <c r="J117" i="2"/>
  <c r="J116" i="2"/>
  <c r="C111" i="1" s="1"/>
  <c r="J115" i="2"/>
  <c r="J114" i="2"/>
  <c r="J113" i="2"/>
  <c r="J112" i="2"/>
  <c r="J111" i="2"/>
  <c r="J110" i="2"/>
  <c r="J109" i="2"/>
  <c r="J108" i="2"/>
  <c r="C103" i="1" s="1"/>
  <c r="J107" i="2"/>
  <c r="J106" i="2"/>
  <c r="J105" i="2"/>
  <c r="J104" i="2"/>
  <c r="J103" i="2"/>
  <c r="J102" i="2"/>
  <c r="J101" i="2"/>
  <c r="J100" i="2"/>
  <c r="C95" i="1" s="1"/>
  <c r="J99" i="2"/>
  <c r="J98" i="2"/>
  <c r="J97" i="2"/>
  <c r="J96" i="2"/>
  <c r="J95" i="2"/>
  <c r="J94" i="2"/>
  <c r="J93" i="2"/>
  <c r="J92" i="2"/>
  <c r="C87" i="1" s="1"/>
  <c r="J91" i="2"/>
  <c r="J90" i="2"/>
  <c r="J89" i="2"/>
  <c r="J88" i="2"/>
  <c r="J87" i="2"/>
  <c r="J86" i="2"/>
  <c r="J85" i="2"/>
  <c r="J84" i="2"/>
  <c r="C79" i="1" s="1"/>
  <c r="J83" i="2"/>
  <c r="J82" i="2"/>
  <c r="J81" i="2"/>
  <c r="J80" i="2"/>
  <c r="J79" i="2"/>
  <c r="J78" i="2"/>
  <c r="J77" i="2"/>
  <c r="J76" i="2"/>
  <c r="C71" i="1" s="1"/>
  <c r="J75" i="2"/>
  <c r="J74" i="2"/>
  <c r="J73" i="2"/>
  <c r="J72" i="2"/>
  <c r="C67" i="1" s="1"/>
  <c r="J71" i="2"/>
  <c r="J70" i="2"/>
  <c r="J69" i="2"/>
  <c r="J68" i="2"/>
  <c r="C63" i="1" s="1"/>
  <c r="J67" i="2"/>
  <c r="J66" i="2"/>
  <c r="J65" i="2"/>
  <c r="J64" i="2"/>
  <c r="C59" i="1" s="1"/>
  <c r="J63" i="2"/>
  <c r="J62" i="2"/>
  <c r="J61" i="2"/>
  <c r="J60" i="2"/>
  <c r="C55" i="1" s="1"/>
  <c r="J59" i="2"/>
  <c r="J58" i="2"/>
  <c r="J57" i="2"/>
  <c r="J56" i="2"/>
  <c r="C51" i="1" s="1"/>
  <c r="J55" i="2"/>
  <c r="J54" i="2"/>
  <c r="J53" i="2"/>
  <c r="J52" i="2"/>
  <c r="C47" i="1" s="1"/>
  <c r="J51" i="2"/>
  <c r="J50" i="2"/>
  <c r="J49" i="2"/>
  <c r="J48" i="2"/>
  <c r="C43" i="1" s="1"/>
  <c r="J47" i="2"/>
  <c r="J46" i="2"/>
  <c r="J45" i="2"/>
  <c r="J44" i="2"/>
  <c r="C39" i="1" s="1"/>
  <c r="J43" i="2"/>
  <c r="J42" i="2"/>
  <c r="J41" i="2"/>
  <c r="J40" i="2"/>
  <c r="C35" i="1" s="1"/>
  <c r="J39" i="2"/>
  <c r="J38" i="2"/>
  <c r="J37" i="2"/>
  <c r="J36" i="2"/>
  <c r="C31" i="1" s="1"/>
  <c r="J35" i="2"/>
  <c r="J34" i="2"/>
  <c r="J33" i="2"/>
  <c r="J32" i="2"/>
  <c r="C27" i="1" s="1"/>
  <c r="J31" i="2"/>
  <c r="J30" i="2"/>
  <c r="J29" i="2"/>
  <c r="J28" i="2"/>
  <c r="C23" i="1" s="1"/>
  <c r="J27" i="2"/>
  <c r="J26" i="2"/>
  <c r="J25" i="2"/>
  <c r="J24" i="2"/>
  <c r="C19" i="1" s="1"/>
  <c r="J23" i="2"/>
  <c r="J22" i="2"/>
  <c r="J21" i="2"/>
  <c r="J20" i="2"/>
  <c r="C15" i="1" s="1"/>
  <c r="J19" i="2"/>
  <c r="J18" i="2"/>
  <c r="J17" i="2"/>
  <c r="J16" i="2"/>
  <c r="C11" i="1" s="1"/>
  <c r="J15" i="2"/>
  <c r="J14" i="2"/>
  <c r="J13" i="2"/>
  <c r="J12" i="2"/>
  <c r="C7" i="1" s="1"/>
  <c r="J11" i="2"/>
  <c r="J10" i="2"/>
  <c r="J9" i="2"/>
  <c r="I4" i="2"/>
  <c r="H4" i="2"/>
  <c r="E4" i="2"/>
  <c r="I3" i="2"/>
  <c r="H3" i="2"/>
  <c r="F3" i="2"/>
  <c r="E3" i="2"/>
  <c r="C3" i="2"/>
  <c r="I2" i="2"/>
  <c r="H2" i="2"/>
  <c r="E2" i="2"/>
  <c r="C2" i="2"/>
  <c r="C132" i="1"/>
  <c r="B132" i="1"/>
  <c r="C131" i="1"/>
  <c r="B131" i="1"/>
  <c r="C130" i="1"/>
  <c r="B130" i="1"/>
  <c r="C129" i="1"/>
  <c r="B129" i="1"/>
  <c r="C128" i="1"/>
  <c r="B128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B71" i="1"/>
  <c r="C70" i="1"/>
  <c r="B70" i="1"/>
  <c r="C69" i="1"/>
  <c r="B69" i="1"/>
  <c r="C68" i="1"/>
  <c r="B68" i="1"/>
  <c r="B67" i="1"/>
  <c r="C66" i="1"/>
  <c r="B66" i="1"/>
  <c r="C65" i="1"/>
  <c r="B65" i="1"/>
  <c r="C64" i="1"/>
  <c r="B64" i="1"/>
  <c r="B63" i="1"/>
  <c r="C62" i="1"/>
  <c r="B62" i="1"/>
  <c r="C61" i="1"/>
  <c r="B61" i="1"/>
  <c r="C60" i="1"/>
  <c r="B60" i="1"/>
  <c r="B59" i="1"/>
  <c r="C58" i="1"/>
  <c r="B58" i="1"/>
  <c r="C57" i="1"/>
  <c r="B57" i="1"/>
  <c r="C56" i="1"/>
  <c r="B56" i="1"/>
  <c r="B55" i="1"/>
  <c r="C54" i="1"/>
  <c r="B54" i="1"/>
  <c r="C53" i="1"/>
  <c r="B53" i="1"/>
  <c r="C52" i="1"/>
  <c r="B52" i="1"/>
  <c r="B51" i="1"/>
  <c r="C50" i="1"/>
  <c r="B50" i="1"/>
  <c r="C49" i="1"/>
  <c r="B49" i="1"/>
  <c r="C48" i="1"/>
  <c r="B48" i="1"/>
  <c r="B47" i="1"/>
  <c r="C46" i="1"/>
  <c r="B46" i="1"/>
  <c r="C45" i="1"/>
  <c r="B45" i="1"/>
  <c r="C44" i="1"/>
  <c r="B44" i="1"/>
  <c r="B43" i="1"/>
  <c r="C42" i="1"/>
  <c r="B42" i="1"/>
  <c r="C41" i="1"/>
  <c r="B41" i="1"/>
  <c r="C40" i="1"/>
  <c r="B40" i="1"/>
  <c r="B39" i="1"/>
  <c r="C38" i="1"/>
  <c r="B38" i="1"/>
  <c r="C37" i="1"/>
  <c r="B37" i="1"/>
  <c r="C36" i="1"/>
  <c r="B36" i="1"/>
  <c r="B35" i="1"/>
  <c r="C34" i="1"/>
  <c r="B34" i="1"/>
  <c r="C33" i="1"/>
  <c r="B33" i="1"/>
  <c r="C32" i="1"/>
  <c r="B32" i="1"/>
  <c r="B31" i="1"/>
  <c r="C30" i="1"/>
  <c r="B30" i="1"/>
  <c r="C29" i="1"/>
  <c r="B29" i="1"/>
  <c r="C28" i="1"/>
  <c r="B28" i="1"/>
  <c r="B27" i="1"/>
  <c r="C26" i="1"/>
  <c r="B26" i="1"/>
  <c r="C25" i="1"/>
  <c r="B25" i="1"/>
  <c r="C24" i="1"/>
  <c r="B24" i="1"/>
  <c r="B23" i="1"/>
  <c r="C22" i="1"/>
  <c r="B22" i="1"/>
  <c r="C21" i="1"/>
  <c r="B21" i="1"/>
  <c r="C20" i="1"/>
  <c r="B20" i="1"/>
  <c r="B19" i="1"/>
  <c r="C18" i="1"/>
  <c r="B18" i="1"/>
  <c r="C17" i="1"/>
  <c r="B17" i="1"/>
  <c r="C16" i="1"/>
  <c r="B16" i="1"/>
  <c r="B15" i="1"/>
  <c r="C14" i="1"/>
  <c r="B14" i="1"/>
  <c r="C13" i="1"/>
  <c r="B13" i="1"/>
  <c r="C12" i="1"/>
  <c r="B12" i="1"/>
  <c r="B11" i="1"/>
  <c r="C10" i="1"/>
  <c r="B10" i="1"/>
  <c r="C9" i="1"/>
  <c r="B9" i="1"/>
  <c r="C8" i="1"/>
  <c r="B8" i="1"/>
  <c r="B7" i="1"/>
  <c r="C6" i="1"/>
  <c r="B6" i="1"/>
  <c r="C5" i="1"/>
  <c r="B5" i="1"/>
  <c r="C4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" i="1" s="1"/>
  <c r="B4" i="1"/>
  <c r="D4" i="1" s="1"/>
  <c r="E26" i="7" l="1"/>
  <c r="D15" i="4" s="1"/>
  <c r="D26" i="7"/>
  <c r="G100" i="7"/>
  <c r="G101" i="7" s="1"/>
  <c r="G102" i="7" s="1"/>
  <c r="G103" i="7" s="1"/>
  <c r="C27" i="7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" i="1" s="1"/>
  <c r="J3" i="2"/>
  <c r="J4" i="2" s="1"/>
  <c r="F2" i="2"/>
  <c r="F4" i="2"/>
  <c r="E27" i="7" l="1"/>
  <c r="D16" i="4" s="1"/>
  <c r="D27" i="7"/>
  <c r="G104" i="7"/>
  <c r="G105" i="7" s="1"/>
  <c r="G106" i="7" s="1"/>
  <c r="G107" i="7" s="1"/>
  <c r="C28" i="7"/>
  <c r="D28" i="7" l="1"/>
  <c r="E28" i="7"/>
  <c r="D17" i="4" s="1"/>
  <c r="G108" i="7"/>
  <c r="G109" i="7" s="1"/>
  <c r="G110" i="7" s="1"/>
  <c r="G111" i="7" s="1"/>
  <c r="C29" i="7"/>
  <c r="D29" i="7" l="1"/>
  <c r="E29" i="7"/>
  <c r="D18" i="4" s="1"/>
  <c r="G112" i="7"/>
  <c r="G113" i="7" s="1"/>
  <c r="G114" i="7" s="1"/>
  <c r="G115" i="7" s="1"/>
  <c r="C30" i="7"/>
  <c r="E30" i="7" l="1"/>
  <c r="D19" i="4" s="1"/>
  <c r="D30" i="7"/>
  <c r="G116" i="7"/>
  <c r="G117" i="7" s="1"/>
  <c r="G118" i="7" s="1"/>
  <c r="G119" i="7" s="1"/>
  <c r="C31" i="7"/>
  <c r="E31" i="7" l="1"/>
  <c r="D20" i="4" s="1"/>
  <c r="D31" i="7"/>
  <c r="G120" i="7"/>
  <c r="G121" i="7" s="1"/>
  <c r="G122" i="7" s="1"/>
  <c r="G123" i="7" s="1"/>
  <c r="C32" i="7"/>
  <c r="D32" i="7" l="1"/>
  <c r="E32" i="7"/>
  <c r="D21" i="4" s="1"/>
  <c r="G124" i="7"/>
  <c r="G125" i="7" s="1"/>
  <c r="G126" i="7" s="1"/>
  <c r="G127" i="7" s="1"/>
  <c r="C33" i="7"/>
  <c r="D33" i="7" l="1"/>
  <c r="E33" i="7"/>
  <c r="D22" i="4" s="1"/>
  <c r="G128" i="7"/>
  <c r="G129" i="7" s="1"/>
  <c r="G130" i="7" s="1"/>
  <c r="G131" i="7" s="1"/>
  <c r="C34" i="7"/>
  <c r="G132" i="7" l="1"/>
  <c r="G133" i="7" s="1"/>
  <c r="G134" i="7" s="1"/>
  <c r="G135" i="7" s="1"/>
  <c r="C35" i="7"/>
  <c r="E34" i="7"/>
  <c r="D23" i="4" s="1"/>
  <c r="D34" i="7"/>
  <c r="E35" i="7" l="1"/>
  <c r="D24" i="4" s="1"/>
  <c r="D35" i="7"/>
  <c r="G136" i="7"/>
  <c r="G137" i="7" s="1"/>
  <c r="C36" i="7"/>
  <c r="D36" i="7" l="1"/>
  <c r="E36" i="7"/>
  <c r="D25" i="4" s="1"/>
  <c r="D28" i="4" l="1"/>
  <c r="F28" i="4" s="1"/>
  <c r="D29" i="4"/>
  <c r="F29" i="4" s="1"/>
</calcChain>
</file>

<file path=xl/comments1.xml><?xml version="1.0" encoding="utf-8"?>
<comments xmlns="http://schemas.openxmlformats.org/spreadsheetml/2006/main">
  <authors>
    <author>dgeltner</author>
  </authors>
  <commentList>
    <comment ref="J5" authorId="0" shapeId="0">
      <text>
        <r>
          <rPr>
            <b/>
            <sz val="9"/>
            <color indexed="81"/>
            <rFont val="Tahoma"/>
            <family val="2"/>
          </rPr>
          <t>dgeltner:</t>
        </r>
        <r>
          <rPr>
            <sz val="9"/>
            <color indexed="81"/>
            <rFont val="Tahoma"/>
            <family val="2"/>
          </rPr>
          <t xml:space="preserve">
Ibbotson CPI change</t>
        </r>
      </text>
    </comment>
  </commentList>
</comments>
</file>

<file path=xl/sharedStrings.xml><?xml version="1.0" encoding="utf-8"?>
<sst xmlns="http://schemas.openxmlformats.org/spreadsheetml/2006/main" count="201" uniqueCount="123">
  <si>
    <t>NOI</t>
  </si>
  <si>
    <t>Infla</t>
  </si>
  <si>
    <t>NOI Growth</t>
  </si>
  <si>
    <t>Hotels are excluded</t>
  </si>
  <si>
    <t>&lt;==Average</t>
  </si>
  <si>
    <t>YYYYQ</t>
  </si>
  <si>
    <t>Count</t>
  </si>
  <si>
    <t>NOILag1</t>
  </si>
  <si>
    <t>Cap Imp</t>
  </si>
  <si>
    <t>Cap Imp Lag1</t>
  </si>
  <si>
    <t>CF Growth</t>
  </si>
  <si>
    <r>
      <t xml:space="preserve">4 Qtr NOI 
</t>
    </r>
    <r>
      <rPr>
        <b/>
        <sz val="10"/>
        <color indexed="9"/>
        <rFont val="Arial"/>
        <family val="2"/>
      </rPr>
      <t>Growth</t>
    </r>
  </si>
  <si>
    <t>Inlation</t>
  </si>
  <si>
    <t>vac</t>
  </si>
  <si>
    <t>Occupancy</t>
  </si>
  <si>
    <t>Prop Count</t>
  </si>
  <si>
    <t>Exhibit 11-6(3e): Backward-looking vs Forward-looking Total Returns in the U.S. Institutional Property Market: NCREIF vs PwC</t>
  </si>
  <si>
    <t>Prior format:</t>
  </si>
  <si>
    <t>Year</t>
  </si>
  <si>
    <t>Inflation</t>
  </si>
  <si>
    <t>LT Bond Yld</t>
  </si>
  <si>
    <t>NCREIF(Hist)*</t>
  </si>
  <si>
    <t>PwC IRR</t>
  </si>
  <si>
    <t>*Trailing NCREIF average annual total return since inception (1978), as of the given year.</t>
  </si>
  <si>
    <t>Diff PwC NPI</t>
  </si>
  <si>
    <t>AVG</t>
  </si>
  <si>
    <t>AVG92</t>
  </si>
  <si>
    <t>AVG78</t>
  </si>
  <si>
    <t>Exhibit 11-7(3e): U.S. Institutional Real Estate Stated Going-in IRRs, Caprates, &amp; Inflation</t>
  </si>
  <si>
    <t xml:space="preserve">IRR - OAR </t>
  </si>
  <si>
    <t>PwC Caprate</t>
  </si>
  <si>
    <t>Exhibit 11-8: Investor total return expectations (IRR) for various property types*</t>
  </si>
  <si>
    <t>Going-in IRR:</t>
  </si>
  <si>
    <t>Going-in OAR:</t>
  </si>
  <si>
    <t>Market</t>
  </si>
  <si>
    <t>Institutional</t>
  </si>
  <si>
    <t>Non-institutional</t>
  </si>
  <si>
    <t>Diff</t>
  </si>
  <si>
    <t>Malls</t>
  </si>
  <si>
    <t>Strip Ctrs</t>
  </si>
  <si>
    <t>Indust.</t>
  </si>
  <si>
    <t>Apts</t>
  </si>
  <si>
    <t>Suburb.Off</t>
  </si>
  <si>
    <t>Chicago Off.</t>
  </si>
  <si>
    <t>Manh Off</t>
  </si>
  <si>
    <t>*From PwC RE Investor Survey, 2nd Quarter 2011</t>
  </si>
  <si>
    <t xml:space="preserve"> Investor return expectations for various property types*</t>
  </si>
  <si>
    <t>IRR</t>
  </si>
  <si>
    <t>in-Cap</t>
  </si>
  <si>
    <t>Out-Cap</t>
  </si>
  <si>
    <t>Rent Gro shd = infl-1-2%</t>
  </si>
  <si>
    <t>in+gro - IRR, should = CI/V + YldChgeffect</t>
  </si>
  <si>
    <t>Pwr Ctr</t>
  </si>
  <si>
    <t>CBD Office</t>
  </si>
  <si>
    <t>Suburb.Off.</t>
  </si>
  <si>
    <t>Atlanta Off</t>
  </si>
  <si>
    <t>Boston Off</t>
  </si>
  <si>
    <t>Chi.Off</t>
  </si>
  <si>
    <t>Dallas Off</t>
  </si>
  <si>
    <t>Hou.Off</t>
  </si>
  <si>
    <t>LA Off.</t>
  </si>
  <si>
    <t>Manhat.Off</t>
  </si>
  <si>
    <t>NW Off</t>
  </si>
  <si>
    <t>Phila Off</t>
  </si>
  <si>
    <t>SF Off</t>
  </si>
  <si>
    <t>SE Fla Off</t>
  </si>
  <si>
    <t>NA</t>
  </si>
  <si>
    <t>DC Off</t>
  </si>
  <si>
    <t>Flex/R&amp;D</t>
  </si>
  <si>
    <t>*From Korpacz Investor Survey, !st Quarter 2005</t>
  </si>
  <si>
    <t>Exhibit 11-6: Investor total return expectations (IRR) for various property types*</t>
  </si>
  <si>
    <t>*From Korpacz Investor Survey, First Quarter 2005</t>
  </si>
  <si>
    <t>NPI official as of Aug 2011</t>
  </si>
  <si>
    <t>Yr</t>
  </si>
  <si>
    <t>Ann TR</t>
  </si>
  <si>
    <t>CumAnn</t>
  </si>
  <si>
    <t>Period</t>
  </si>
  <si>
    <t>Quarter</t>
  </si>
  <si>
    <t>CapEx</t>
  </si>
  <si>
    <t>MV</t>
  </si>
  <si>
    <t>MVLag1</t>
  </si>
  <si>
    <t>PSales</t>
  </si>
  <si>
    <t>Denom</t>
  </si>
  <si>
    <t>Income Return</t>
  </si>
  <si>
    <t>Capital Return</t>
  </si>
  <si>
    <t>Total Return</t>
  </si>
  <si>
    <t>AvgSize</t>
  </si>
  <si>
    <t>The Noname Building: Cash Flow Projection</t>
  </si>
  <si>
    <t>Year:</t>
  </si>
  <si>
    <t>Item:</t>
  </si>
  <si>
    <t>Market Rent/SF:</t>
  </si>
  <si>
    <t>Potential Revenue:</t>
  </si>
  <si>
    <t>Gross Rent Space 1 (10000SF)</t>
  </si>
  <si>
    <t>Gross Rent Space 2 (10000SF)</t>
  </si>
  <si>
    <t>Gross Rent Space 3 (10000SF)</t>
  </si>
  <si>
    <t>Total PGI</t>
  </si>
  <si>
    <t>Vacancy allowance:</t>
  </si>
  <si>
    <t>Space 1</t>
  </si>
  <si>
    <t>Space 2</t>
  </si>
  <si>
    <t>Space 3</t>
  </si>
  <si>
    <t>Total vacancy allowance</t>
  </si>
  <si>
    <t>Total EGI</t>
  </si>
  <si>
    <t>Other Income</t>
  </si>
  <si>
    <t>Expense Reimbursements</t>
  </si>
  <si>
    <t>Total Revenue</t>
  </si>
  <si>
    <t>Operating Expenses</t>
  </si>
  <si>
    <t>Reimbursable expenses</t>
  </si>
  <si>
    <t>Property Taxes</t>
  </si>
  <si>
    <t>Insurance</t>
  </si>
  <si>
    <t>Utilities</t>
  </si>
  <si>
    <t>Total Reimbursable Expenses</t>
  </si>
  <si>
    <t>Non-reimbursable expenses:</t>
  </si>
  <si>
    <t>Management</t>
  </si>
  <si>
    <t>Total Operating Expenses</t>
  </si>
  <si>
    <t>Capital Expenditures</t>
  </si>
  <si>
    <t>TI</t>
  </si>
  <si>
    <t>Leasing Commissions</t>
  </si>
  <si>
    <t>Common area physical improvements</t>
  </si>
  <si>
    <t>Property Before-Tax Cash Flow (operations)</t>
  </si>
  <si>
    <t>Property Before Tax Cash Flow (reversion)</t>
  </si>
  <si>
    <t>IRR @ $2,000,000 price:</t>
  </si>
  <si>
    <t>IRR @ $2,000,000</t>
  </si>
  <si>
    <t>Exhibit 11A-1 (in the Ch.11 Appendix on the book's CD)…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</si>
</sst>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[$-10409]0.00&quot;%&quot;"/>
    <numFmt numFmtId="166" formatCode="0.0%"/>
    <numFmt numFmtId="167" formatCode="&quot;$&quot;#,##0"/>
    <numFmt numFmtId="168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1C3A70"/>
      <name val="Arial"/>
      <family val="2"/>
    </font>
    <font>
      <sz val="10"/>
      <name val="Arial"/>
      <family val="2"/>
    </font>
    <font>
      <i/>
      <sz val="10"/>
      <color rgb="FF1C3A70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3A70"/>
        <bgColor rgb="FF000000"/>
      </patternFill>
    </fill>
    <fill>
      <patternFill patternType="solid">
        <fgColor rgb="FF316AC5"/>
        <bgColor indexed="64"/>
      </patternFill>
    </fill>
    <fill>
      <patternFill patternType="solid">
        <fgColor rgb="FFABC6EB"/>
        <bgColor indexed="64"/>
      </patternFill>
    </fill>
    <fill>
      <patternFill patternType="solid">
        <fgColor rgb="FFD6E7FB"/>
        <bgColor indexed="64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10" fontId="1" fillId="0" borderId="0" xfId="0" applyNumberFormat="1" applyFont="1"/>
    <xf numFmtId="164" fontId="0" fillId="0" borderId="0" xfId="0" applyNumberFormat="1"/>
    <xf numFmtId="10" fontId="0" fillId="0" borderId="0" xfId="0" applyNumberFormat="1"/>
    <xf numFmtId="0" fontId="2" fillId="0" borderId="0" xfId="0" applyFont="1" applyBorder="1" applyAlignment="1" applyProtection="1">
      <alignment vertical="top" wrapText="1" readingOrder="1"/>
      <protection locked="0"/>
    </xf>
    <xf numFmtId="0" fontId="3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/>
    <xf numFmtId="165" fontId="3" fillId="0" borderId="0" xfId="0" applyNumberFormat="1" applyFont="1" applyBorder="1"/>
    <xf numFmtId="0" fontId="4" fillId="0" borderId="0" xfId="0" applyFont="1" applyBorder="1" applyAlignment="1" applyProtection="1">
      <alignment vertical="top" wrapText="1" readingOrder="1"/>
      <protection locked="0"/>
    </xf>
    <xf numFmtId="0" fontId="3" fillId="0" borderId="0" xfId="0" applyFont="1" applyBorder="1" applyAlignment="1">
      <alignment readingOrder="1"/>
    </xf>
    <xf numFmtId="2" fontId="3" fillId="0" borderId="0" xfId="0" applyNumberFormat="1" applyFont="1" applyBorder="1"/>
    <xf numFmtId="10" fontId="3" fillId="0" borderId="0" xfId="0" applyNumberFormat="1" applyFont="1" applyBorder="1"/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3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3" fontId="7" fillId="0" borderId="1" xfId="0" applyNumberFormat="1" applyFont="1" applyBorder="1" applyAlignment="1" applyProtection="1">
      <alignment horizontal="left" vertical="top" wrapText="1" readingOrder="1"/>
      <protection locked="0"/>
    </xf>
    <xf numFmtId="165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66" fontId="1" fillId="0" borderId="0" xfId="0" applyNumberFormat="1" applyFont="1"/>
    <xf numFmtId="0" fontId="5" fillId="3" borderId="2" xfId="0" applyFont="1" applyFill="1" applyBorder="1" applyAlignment="1">
      <alignment horizontal="center" vertical="center"/>
    </xf>
    <xf numFmtId="166" fontId="0" fillId="0" borderId="0" xfId="0" applyNumberFormat="1"/>
    <xf numFmtId="0" fontId="10" fillId="4" borderId="2" xfId="0" applyFont="1" applyFill="1" applyBorder="1"/>
    <xf numFmtId="0" fontId="10" fillId="5" borderId="2" xfId="0" applyFont="1" applyFill="1" applyBorder="1"/>
    <xf numFmtId="0" fontId="0" fillId="0" borderId="3" xfId="0" applyBorder="1" applyAlignment="1">
      <alignment wrapText="1"/>
    </xf>
    <xf numFmtId="0" fontId="3" fillId="0" borderId="0" xfId="1"/>
    <xf numFmtId="10" fontId="3" fillId="0" borderId="0" xfId="1" applyNumberFormat="1"/>
    <xf numFmtId="0" fontId="3" fillId="0" borderId="0" xfId="1" applyAlignment="1">
      <alignment horizontal="right"/>
    </xf>
    <xf numFmtId="0" fontId="3" fillId="0" borderId="4" xfId="1" applyBorder="1"/>
    <xf numFmtId="10" fontId="3" fillId="0" borderId="4" xfId="1" applyNumberFormat="1" applyBorder="1"/>
    <xf numFmtId="0" fontId="3" fillId="0" borderId="0" xfId="1" applyAlignment="1">
      <alignment horizontal="left"/>
    </xf>
    <xf numFmtId="0" fontId="11" fillId="0" borderId="0" xfId="1" applyFont="1"/>
    <xf numFmtId="164" fontId="11" fillId="0" borderId="0" xfId="1" applyNumberFormat="1" applyFont="1"/>
    <xf numFmtId="0" fontId="12" fillId="0" borderId="0" xfId="1" applyFont="1" applyAlignment="1">
      <alignment horizontal="left"/>
    </xf>
    <xf numFmtId="0" fontId="12" fillId="0" borderId="0" xfId="1" applyFont="1"/>
    <xf numFmtId="0" fontId="11" fillId="0" borderId="0" xfId="1" applyFont="1" applyAlignment="1">
      <alignment horizontal="right"/>
    </xf>
    <xf numFmtId="0" fontId="13" fillId="0" borderId="0" xfId="1" applyNumberFormat="1" applyFont="1" applyFill="1" applyBorder="1" applyAlignment="1" applyProtection="1"/>
    <xf numFmtId="0" fontId="11" fillId="0" borderId="0" xfId="1" applyFont="1" applyAlignment="1">
      <alignment horizontal="left"/>
    </xf>
    <xf numFmtId="164" fontId="11" fillId="0" borderId="0" xfId="1" applyNumberFormat="1" applyFont="1" applyAlignment="1">
      <alignment horizontal="left"/>
    </xf>
    <xf numFmtId="164" fontId="12" fillId="0" borderId="0" xfId="1" applyNumberFormat="1" applyFont="1"/>
    <xf numFmtId="167" fontId="3" fillId="0" borderId="0" xfId="1" applyNumberFormat="1"/>
    <xf numFmtId="0" fontId="14" fillId="0" borderId="0" xfId="1" applyFont="1"/>
    <xf numFmtId="167" fontId="14" fillId="0" borderId="0" xfId="1" applyNumberFormat="1" applyFont="1"/>
    <xf numFmtId="3" fontId="14" fillId="0" borderId="0" xfId="1" applyNumberFormat="1" applyFont="1"/>
    <xf numFmtId="168" fontId="14" fillId="0" borderId="0" xfId="1" applyNumberFormat="1" applyFont="1"/>
    <xf numFmtId="10" fontId="14" fillId="0" borderId="0" xfId="1" applyNumberFormat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52749034643068E-2"/>
          <c:y val="3.1481380919339219E-2"/>
          <c:w val="0.88735004328647404"/>
          <c:h val="0.75873734174032847"/>
        </c:manualLayout>
      </c:layout>
      <c:lineChart>
        <c:grouping val="standard"/>
        <c:varyColors val="0"/>
        <c:ser>
          <c:idx val="1"/>
          <c:order val="0"/>
          <c:tx>
            <c:v>NCREIF NOI</c:v>
          </c:tx>
          <c:marker>
            <c:symbol val="none"/>
          </c:marker>
          <c:cat>
            <c:numRef>
              <c:f>'Exh11-2'!$A$3:$A$132</c:f>
              <c:numCache>
                <c:formatCode>General</c:formatCode>
                <c:ptCount val="130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1980</c:v>
                </c:pt>
                <c:pt idx="6">
                  <c:v>1980</c:v>
                </c:pt>
                <c:pt idx="7">
                  <c:v>1980</c:v>
                </c:pt>
                <c:pt idx="8">
                  <c:v>1980</c:v>
                </c:pt>
                <c:pt idx="9">
                  <c:v>1981</c:v>
                </c:pt>
                <c:pt idx="10">
                  <c:v>1981</c:v>
                </c:pt>
                <c:pt idx="11">
                  <c:v>1981</c:v>
                </c:pt>
                <c:pt idx="12">
                  <c:v>1981</c:v>
                </c:pt>
                <c:pt idx="13">
                  <c:v>1982</c:v>
                </c:pt>
                <c:pt idx="14">
                  <c:v>1982</c:v>
                </c:pt>
                <c:pt idx="15">
                  <c:v>1982</c:v>
                </c:pt>
                <c:pt idx="16">
                  <c:v>1982</c:v>
                </c:pt>
                <c:pt idx="17">
                  <c:v>1983</c:v>
                </c:pt>
                <c:pt idx="18">
                  <c:v>1983</c:v>
                </c:pt>
                <c:pt idx="19">
                  <c:v>1983</c:v>
                </c:pt>
                <c:pt idx="20">
                  <c:v>1983</c:v>
                </c:pt>
                <c:pt idx="21">
                  <c:v>1984</c:v>
                </c:pt>
                <c:pt idx="22">
                  <c:v>1984</c:v>
                </c:pt>
                <c:pt idx="23">
                  <c:v>1984</c:v>
                </c:pt>
                <c:pt idx="24">
                  <c:v>1984</c:v>
                </c:pt>
                <c:pt idx="25">
                  <c:v>1985</c:v>
                </c:pt>
                <c:pt idx="26">
                  <c:v>1985</c:v>
                </c:pt>
                <c:pt idx="27">
                  <c:v>1985</c:v>
                </c:pt>
                <c:pt idx="28">
                  <c:v>1985</c:v>
                </c:pt>
                <c:pt idx="29">
                  <c:v>1986</c:v>
                </c:pt>
                <c:pt idx="30">
                  <c:v>1986</c:v>
                </c:pt>
                <c:pt idx="31">
                  <c:v>1986</c:v>
                </c:pt>
                <c:pt idx="32">
                  <c:v>1986</c:v>
                </c:pt>
                <c:pt idx="33">
                  <c:v>1987</c:v>
                </c:pt>
                <c:pt idx="34">
                  <c:v>1987</c:v>
                </c:pt>
                <c:pt idx="35">
                  <c:v>1987</c:v>
                </c:pt>
                <c:pt idx="36">
                  <c:v>1987</c:v>
                </c:pt>
                <c:pt idx="37">
                  <c:v>1988</c:v>
                </c:pt>
                <c:pt idx="38">
                  <c:v>1988</c:v>
                </c:pt>
                <c:pt idx="39">
                  <c:v>1988</c:v>
                </c:pt>
                <c:pt idx="40">
                  <c:v>1988</c:v>
                </c:pt>
                <c:pt idx="41">
                  <c:v>1989</c:v>
                </c:pt>
                <c:pt idx="42">
                  <c:v>1989</c:v>
                </c:pt>
                <c:pt idx="43">
                  <c:v>1989</c:v>
                </c:pt>
                <c:pt idx="44">
                  <c:v>1989</c:v>
                </c:pt>
                <c:pt idx="45">
                  <c:v>1990</c:v>
                </c:pt>
                <c:pt idx="46">
                  <c:v>1990</c:v>
                </c:pt>
                <c:pt idx="47">
                  <c:v>1990</c:v>
                </c:pt>
                <c:pt idx="48">
                  <c:v>1990</c:v>
                </c:pt>
                <c:pt idx="49">
                  <c:v>1991</c:v>
                </c:pt>
                <c:pt idx="50">
                  <c:v>1991</c:v>
                </c:pt>
                <c:pt idx="51">
                  <c:v>1991</c:v>
                </c:pt>
                <c:pt idx="52">
                  <c:v>1991</c:v>
                </c:pt>
                <c:pt idx="53">
                  <c:v>1992</c:v>
                </c:pt>
                <c:pt idx="54">
                  <c:v>1992</c:v>
                </c:pt>
                <c:pt idx="55">
                  <c:v>1992</c:v>
                </c:pt>
                <c:pt idx="56">
                  <c:v>1992</c:v>
                </c:pt>
                <c:pt idx="57">
                  <c:v>1993</c:v>
                </c:pt>
                <c:pt idx="58">
                  <c:v>1993</c:v>
                </c:pt>
                <c:pt idx="59">
                  <c:v>1993</c:v>
                </c:pt>
                <c:pt idx="60">
                  <c:v>1993</c:v>
                </c:pt>
                <c:pt idx="61">
                  <c:v>1994</c:v>
                </c:pt>
                <c:pt idx="62">
                  <c:v>1994</c:v>
                </c:pt>
                <c:pt idx="63">
                  <c:v>1994</c:v>
                </c:pt>
                <c:pt idx="64">
                  <c:v>1994</c:v>
                </c:pt>
                <c:pt idx="65">
                  <c:v>1995</c:v>
                </c:pt>
                <c:pt idx="66">
                  <c:v>1995</c:v>
                </c:pt>
                <c:pt idx="67">
                  <c:v>1995</c:v>
                </c:pt>
                <c:pt idx="68">
                  <c:v>1995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1996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1998</c:v>
                </c:pt>
                <c:pt idx="78">
                  <c:v>1998</c:v>
                </c:pt>
                <c:pt idx="79">
                  <c:v>1998</c:v>
                </c:pt>
                <c:pt idx="80">
                  <c:v>1998</c:v>
                </c:pt>
                <c:pt idx="81">
                  <c:v>1999</c:v>
                </c:pt>
                <c:pt idx="82">
                  <c:v>1999</c:v>
                </c:pt>
                <c:pt idx="83">
                  <c:v>1999</c:v>
                </c:pt>
                <c:pt idx="84">
                  <c:v>1999</c:v>
                </c:pt>
                <c:pt idx="85">
                  <c:v>2000</c:v>
                </c:pt>
                <c:pt idx="86">
                  <c:v>2000</c:v>
                </c:pt>
                <c:pt idx="87">
                  <c:v>2000</c:v>
                </c:pt>
                <c:pt idx="88">
                  <c:v>2000</c:v>
                </c:pt>
                <c:pt idx="89">
                  <c:v>2001</c:v>
                </c:pt>
                <c:pt idx="90">
                  <c:v>2001</c:v>
                </c:pt>
                <c:pt idx="91">
                  <c:v>2001</c:v>
                </c:pt>
                <c:pt idx="92">
                  <c:v>2001</c:v>
                </c:pt>
                <c:pt idx="93">
                  <c:v>2002</c:v>
                </c:pt>
                <c:pt idx="94">
                  <c:v>2002</c:v>
                </c:pt>
                <c:pt idx="95">
                  <c:v>2002</c:v>
                </c:pt>
                <c:pt idx="96">
                  <c:v>2002</c:v>
                </c:pt>
                <c:pt idx="97">
                  <c:v>2003</c:v>
                </c:pt>
                <c:pt idx="98">
                  <c:v>2003</c:v>
                </c:pt>
                <c:pt idx="99">
                  <c:v>2003</c:v>
                </c:pt>
                <c:pt idx="100">
                  <c:v>2003</c:v>
                </c:pt>
                <c:pt idx="101">
                  <c:v>2004</c:v>
                </c:pt>
                <c:pt idx="102">
                  <c:v>2004</c:v>
                </c:pt>
                <c:pt idx="103">
                  <c:v>2004</c:v>
                </c:pt>
                <c:pt idx="104">
                  <c:v>2004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2006</c:v>
                </c:pt>
                <c:pt idx="110">
                  <c:v>2006</c:v>
                </c:pt>
                <c:pt idx="111">
                  <c:v>2006</c:v>
                </c:pt>
                <c:pt idx="112">
                  <c:v>2006</c:v>
                </c:pt>
                <c:pt idx="113">
                  <c:v>2007</c:v>
                </c:pt>
                <c:pt idx="114">
                  <c:v>2007</c:v>
                </c:pt>
                <c:pt idx="115">
                  <c:v>2007</c:v>
                </c:pt>
                <c:pt idx="116">
                  <c:v>2007</c:v>
                </c:pt>
                <c:pt idx="117">
                  <c:v>2008</c:v>
                </c:pt>
                <c:pt idx="118">
                  <c:v>2008</c:v>
                </c:pt>
                <c:pt idx="119">
                  <c:v>2008</c:v>
                </c:pt>
                <c:pt idx="120">
                  <c:v>2008</c:v>
                </c:pt>
                <c:pt idx="121">
                  <c:v>2009</c:v>
                </c:pt>
                <c:pt idx="122">
                  <c:v>2009</c:v>
                </c:pt>
                <c:pt idx="123">
                  <c:v>2009</c:v>
                </c:pt>
                <c:pt idx="124">
                  <c:v>2009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2011</c:v>
                </c:pt>
              </c:numCache>
            </c:numRef>
          </c:cat>
          <c:val>
            <c:numRef>
              <c:f>'Exh11-2'!$D$3:$D$132</c:f>
              <c:numCache>
                <c:formatCode>0.0000</c:formatCode>
                <c:ptCount val="130"/>
                <c:pt idx="0">
                  <c:v>1</c:v>
                </c:pt>
                <c:pt idx="1">
                  <c:v>1.001625</c:v>
                </c:pt>
                <c:pt idx="2">
                  <c:v>1.0259144062500001</c:v>
                </c:pt>
                <c:pt idx="3">
                  <c:v>1.0399694336156251</c:v>
                </c:pt>
                <c:pt idx="4">
                  <c:v>1.095867790672465</c:v>
                </c:pt>
                <c:pt idx="5">
                  <c:v>1.1258671714421236</c:v>
                </c:pt>
                <c:pt idx="6">
                  <c:v>1.1487222750223987</c:v>
                </c:pt>
                <c:pt idx="7">
                  <c:v>1.1851367711406087</c:v>
                </c:pt>
                <c:pt idx="8">
                  <c:v>1.1819369018585291</c:v>
                </c:pt>
                <c:pt idx="9">
                  <c:v>1.1995182132736746</c:v>
                </c:pt>
                <c:pt idx="10">
                  <c:v>1.2369131935724813</c:v>
                </c:pt>
                <c:pt idx="11">
                  <c:v>1.267403103794043</c:v>
                </c:pt>
                <c:pt idx="12">
                  <c:v>1.3074213567963398</c:v>
                </c:pt>
                <c:pt idx="13">
                  <c:v>1.3337658971357862</c:v>
                </c:pt>
                <c:pt idx="14">
                  <c:v>1.3419352132557427</c:v>
                </c:pt>
                <c:pt idx="15">
                  <c:v>1.3659894019533518</c:v>
                </c:pt>
                <c:pt idx="16">
                  <c:v>1.3955289227705931</c:v>
                </c:pt>
                <c:pt idx="17">
                  <c:v>1.4399067425146981</c:v>
                </c:pt>
                <c:pt idx="18">
                  <c:v>1.4609653786239758</c:v>
                </c:pt>
                <c:pt idx="19">
                  <c:v>1.4653482747598476</c:v>
                </c:pt>
                <c:pt idx="20">
                  <c:v>1.4575819289036205</c:v>
                </c:pt>
                <c:pt idx="21">
                  <c:v>1.4532091831169096</c:v>
                </c:pt>
                <c:pt idx="22">
                  <c:v>1.4679955865551242</c:v>
                </c:pt>
                <c:pt idx="23">
                  <c:v>1.4844738370142054</c:v>
                </c:pt>
                <c:pt idx="24">
                  <c:v>1.5120479385367442</c:v>
                </c:pt>
                <c:pt idx="25">
                  <c:v>1.5191545638478667</c:v>
                </c:pt>
                <c:pt idx="26">
                  <c:v>1.5473348810072447</c:v>
                </c:pt>
                <c:pt idx="27">
                  <c:v>1.576888977234483</c:v>
                </c:pt>
                <c:pt idx="28">
                  <c:v>1.5866262666689059</c:v>
                </c:pt>
                <c:pt idx="29">
                  <c:v>1.6077283960156026</c:v>
                </c:pt>
                <c:pt idx="30">
                  <c:v>1.6126319676234502</c:v>
                </c:pt>
                <c:pt idx="31">
                  <c:v>1.6071893347327211</c:v>
                </c:pt>
                <c:pt idx="32">
                  <c:v>1.6136984515383888</c:v>
                </c:pt>
                <c:pt idx="33">
                  <c:v>1.6162803690608503</c:v>
                </c:pt>
                <c:pt idx="34">
                  <c:v>1.6017742527485292</c:v>
                </c:pt>
                <c:pt idx="35">
                  <c:v>1.5932047604963246</c:v>
                </c:pt>
                <c:pt idx="36">
                  <c:v>1.5849997559797686</c:v>
                </c:pt>
                <c:pt idx="37">
                  <c:v>1.5716857580295387</c:v>
                </c:pt>
                <c:pt idx="38">
                  <c:v>1.5710570837263269</c:v>
                </c:pt>
                <c:pt idx="39">
                  <c:v>1.5720389944036559</c:v>
                </c:pt>
                <c:pt idx="40">
                  <c:v>1.5835541800376627</c:v>
                </c:pt>
                <c:pt idx="41">
                  <c:v>1.6006961540365705</c:v>
                </c:pt>
                <c:pt idx="42">
                  <c:v>1.6030971982676254</c:v>
                </c:pt>
                <c:pt idx="43">
                  <c:v>1.6041392114464994</c:v>
                </c:pt>
                <c:pt idx="44">
                  <c:v>1.6010111399841787</c:v>
                </c:pt>
                <c:pt idx="45">
                  <c:v>1.5993300782871953</c:v>
                </c:pt>
                <c:pt idx="46">
                  <c:v>1.6050876665690292</c:v>
                </c:pt>
                <c:pt idx="47">
                  <c:v>1.6179283679015815</c:v>
                </c:pt>
                <c:pt idx="48">
                  <c:v>1.6496397639124525</c:v>
                </c:pt>
                <c:pt idx="49">
                  <c:v>1.6565682509208848</c:v>
                </c:pt>
                <c:pt idx="50">
                  <c:v>1.6676672582020546</c:v>
                </c:pt>
                <c:pt idx="51">
                  <c:v>1.6666249661656785</c:v>
                </c:pt>
                <c:pt idx="52">
                  <c:v>1.6367507136471586</c:v>
                </c:pt>
                <c:pt idx="53">
                  <c:v>1.6282396099361933</c:v>
                </c:pt>
                <c:pt idx="54">
                  <c:v>1.6296236136046391</c:v>
                </c:pt>
                <c:pt idx="55">
                  <c:v>1.6289310235688572</c:v>
                </c:pt>
                <c:pt idx="56">
                  <c:v>1.6358539804190251</c:v>
                </c:pt>
                <c:pt idx="57">
                  <c:v>1.6453010371559451</c:v>
                </c:pt>
                <c:pt idx="58">
                  <c:v>1.6259276174434338</c:v>
                </c:pt>
                <c:pt idx="59">
                  <c:v>1.6230415959224718</c:v>
                </c:pt>
                <c:pt idx="60">
                  <c:v>1.6343623110540308</c:v>
                </c:pt>
                <c:pt idx="61">
                  <c:v>1.6330548212051876</c:v>
                </c:pt>
                <c:pt idx="62">
                  <c:v>1.6540395756576742</c:v>
                </c:pt>
                <c:pt idx="63">
                  <c:v>1.678891520281931</c:v>
                </c:pt>
                <c:pt idx="64">
                  <c:v>1.6972334101410111</c:v>
                </c:pt>
                <c:pt idx="65">
                  <c:v>1.7284625048876057</c:v>
                </c:pt>
                <c:pt idx="66">
                  <c:v>1.755858635590074</c:v>
                </c:pt>
                <c:pt idx="67">
                  <c:v>1.7743829441955494</c:v>
                </c:pt>
                <c:pt idx="68">
                  <c:v>1.7817909929875659</c:v>
                </c:pt>
                <c:pt idx="69">
                  <c:v>1.7741292917177194</c:v>
                </c:pt>
                <c:pt idx="70">
                  <c:v>1.7763026001000737</c:v>
                </c:pt>
                <c:pt idx="71">
                  <c:v>1.780121650690289</c:v>
                </c:pt>
                <c:pt idx="72">
                  <c:v>1.7922264779149828</c:v>
                </c:pt>
                <c:pt idx="73">
                  <c:v>1.8182585675066978</c:v>
                </c:pt>
                <c:pt idx="74">
                  <c:v>1.8437596439159791</c:v>
                </c:pt>
                <c:pt idx="75">
                  <c:v>1.8707246287082506</c:v>
                </c:pt>
                <c:pt idx="76">
                  <c:v>1.904257367677846</c:v>
                </c:pt>
                <c:pt idx="77">
                  <c:v>1.9464842748061024</c:v>
                </c:pt>
                <c:pt idx="78">
                  <c:v>1.9653651722717218</c:v>
                </c:pt>
                <c:pt idx="79">
                  <c:v>1.993813833140355</c:v>
                </c:pt>
                <c:pt idx="80">
                  <c:v>2.0116584669469613</c:v>
                </c:pt>
                <c:pt idx="81">
                  <c:v>2.0145250802623607</c:v>
                </c:pt>
                <c:pt idx="82">
                  <c:v>2.0516930679932015</c:v>
                </c:pt>
                <c:pt idx="83">
                  <c:v>2.0703121825852397</c:v>
                </c:pt>
                <c:pt idx="84">
                  <c:v>2.0907565153882692</c:v>
                </c:pt>
                <c:pt idx="85">
                  <c:v>2.1242086196344814</c:v>
                </c:pt>
                <c:pt idx="86">
                  <c:v>2.1684452641383696</c:v>
                </c:pt>
                <c:pt idx="87">
                  <c:v>2.2321433437724338</c:v>
                </c:pt>
                <c:pt idx="88">
                  <c:v>2.2999446978395217</c:v>
                </c:pt>
                <c:pt idx="89">
                  <c:v>2.3748653963716442</c:v>
                </c:pt>
                <c:pt idx="90">
                  <c:v>2.4184441763950639</c:v>
                </c:pt>
                <c:pt idx="91">
                  <c:v>2.4473445843029848</c:v>
                </c:pt>
                <c:pt idx="92">
                  <c:v>2.4561550248064759</c:v>
                </c:pt>
                <c:pt idx="93">
                  <c:v>2.4508742915031418</c:v>
                </c:pt>
                <c:pt idx="94">
                  <c:v>2.4344534337500705</c:v>
                </c:pt>
                <c:pt idx="95">
                  <c:v>2.416621062347851</c:v>
                </c:pt>
                <c:pt idx="96">
                  <c:v>2.39118612566664</c:v>
                </c:pt>
                <c:pt idx="97">
                  <c:v>2.3588453333169985</c:v>
                </c:pt>
                <c:pt idx="98">
                  <c:v>2.3280624017172116</c:v>
                </c:pt>
                <c:pt idx="99">
                  <c:v>2.2938398844119683</c:v>
                </c:pt>
                <c:pt idx="100">
                  <c:v>2.27302328746093</c:v>
                </c:pt>
                <c:pt idx="101">
                  <c:v>2.2467130429085698</c:v>
                </c:pt>
                <c:pt idx="102">
                  <c:v>2.235872652476536</c:v>
                </c:pt>
                <c:pt idx="103">
                  <c:v>2.2323511530488855</c:v>
                </c:pt>
                <c:pt idx="104">
                  <c:v>2.2348067393172397</c:v>
                </c:pt>
                <c:pt idx="105">
                  <c:v>2.2491095024488699</c:v>
                </c:pt>
                <c:pt idx="106">
                  <c:v>2.2496155520869205</c:v>
                </c:pt>
                <c:pt idx="107">
                  <c:v>2.2601887451817291</c:v>
                </c:pt>
                <c:pt idx="108">
                  <c:v>2.2736368682155601</c:v>
                </c:pt>
                <c:pt idx="109">
                  <c:v>2.2958048276806617</c:v>
                </c:pt>
                <c:pt idx="110">
                  <c:v>2.3320211488373244</c:v>
                </c:pt>
                <c:pt idx="111">
                  <c:v>2.3562741687852324</c:v>
                </c:pt>
                <c:pt idx="112">
                  <c:v>2.400159775178857</c:v>
                </c:pt>
                <c:pt idx="113">
                  <c:v>2.4328619521156689</c:v>
                </c:pt>
                <c:pt idx="114">
                  <c:v>2.4616305446994367</c:v>
                </c:pt>
                <c:pt idx="115">
                  <c:v>2.5021243671597424</c:v>
                </c:pt>
                <c:pt idx="116">
                  <c:v>2.5377170862825897</c:v>
                </c:pt>
                <c:pt idx="117">
                  <c:v>2.5675352620464098</c:v>
                </c:pt>
                <c:pt idx="118">
                  <c:v>2.5977679897570067</c:v>
                </c:pt>
                <c:pt idx="119">
                  <c:v>2.6181604684765989</c:v>
                </c:pt>
                <c:pt idx="120">
                  <c:v>2.6175713823711915</c:v>
                </c:pt>
                <c:pt idx="121">
                  <c:v>2.6253586572337455</c:v>
                </c:pt>
                <c:pt idx="122">
                  <c:v>2.6240459779051286</c:v>
                </c:pt>
                <c:pt idx="123">
                  <c:v>2.6161082388219654</c:v>
                </c:pt>
                <c:pt idx="124">
                  <c:v>2.5974030649143884</c:v>
                </c:pt>
                <c:pt idx="125">
                  <c:v>2.5935718953936395</c:v>
                </c:pt>
                <c:pt idx="126">
                  <c:v>2.5804743573219016</c:v>
                </c:pt>
                <c:pt idx="127">
                  <c:v>2.5731200054035339</c:v>
                </c:pt>
                <c:pt idx="128">
                  <c:v>2.5773656534124494</c:v>
                </c:pt>
                <c:pt idx="129">
                  <c:v>2.5648654299933988</c:v>
                </c:pt>
              </c:numCache>
            </c:numRef>
          </c:val>
          <c:smooth val="0"/>
        </c:ser>
        <c:ser>
          <c:idx val="2"/>
          <c:order val="1"/>
          <c:tx>
            <c:v>CPI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'Exh11-2'!$A$3:$A$132</c:f>
              <c:numCache>
                <c:formatCode>General</c:formatCode>
                <c:ptCount val="130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1980</c:v>
                </c:pt>
                <c:pt idx="6">
                  <c:v>1980</c:v>
                </c:pt>
                <c:pt idx="7">
                  <c:v>1980</c:v>
                </c:pt>
                <c:pt idx="8">
                  <c:v>1980</c:v>
                </c:pt>
                <c:pt idx="9">
                  <c:v>1981</c:v>
                </c:pt>
                <c:pt idx="10">
                  <c:v>1981</c:v>
                </c:pt>
                <c:pt idx="11">
                  <c:v>1981</c:v>
                </c:pt>
                <c:pt idx="12">
                  <c:v>1981</c:v>
                </c:pt>
                <c:pt idx="13">
                  <c:v>1982</c:v>
                </c:pt>
                <c:pt idx="14">
                  <c:v>1982</c:v>
                </c:pt>
                <c:pt idx="15">
                  <c:v>1982</c:v>
                </c:pt>
                <c:pt idx="16">
                  <c:v>1982</c:v>
                </c:pt>
                <c:pt idx="17">
                  <c:v>1983</c:v>
                </c:pt>
                <c:pt idx="18">
                  <c:v>1983</c:v>
                </c:pt>
                <c:pt idx="19">
                  <c:v>1983</c:v>
                </c:pt>
                <c:pt idx="20">
                  <c:v>1983</c:v>
                </c:pt>
                <c:pt idx="21">
                  <c:v>1984</c:v>
                </c:pt>
                <c:pt idx="22">
                  <c:v>1984</c:v>
                </c:pt>
                <c:pt idx="23">
                  <c:v>1984</c:v>
                </c:pt>
                <c:pt idx="24">
                  <c:v>1984</c:v>
                </c:pt>
                <c:pt idx="25">
                  <c:v>1985</c:v>
                </c:pt>
                <c:pt idx="26">
                  <c:v>1985</c:v>
                </c:pt>
                <c:pt idx="27">
                  <c:v>1985</c:v>
                </c:pt>
                <c:pt idx="28">
                  <c:v>1985</c:v>
                </c:pt>
                <c:pt idx="29">
                  <c:v>1986</c:v>
                </c:pt>
                <c:pt idx="30">
                  <c:v>1986</c:v>
                </c:pt>
                <c:pt idx="31">
                  <c:v>1986</c:v>
                </c:pt>
                <c:pt idx="32">
                  <c:v>1986</c:v>
                </c:pt>
                <c:pt idx="33">
                  <c:v>1987</c:v>
                </c:pt>
                <c:pt idx="34">
                  <c:v>1987</c:v>
                </c:pt>
                <c:pt idx="35">
                  <c:v>1987</c:v>
                </c:pt>
                <c:pt idx="36">
                  <c:v>1987</c:v>
                </c:pt>
                <c:pt idx="37">
                  <c:v>1988</c:v>
                </c:pt>
                <c:pt idx="38">
                  <c:v>1988</c:v>
                </c:pt>
                <c:pt idx="39">
                  <c:v>1988</c:v>
                </c:pt>
                <c:pt idx="40">
                  <c:v>1988</c:v>
                </c:pt>
                <c:pt idx="41">
                  <c:v>1989</c:v>
                </c:pt>
                <c:pt idx="42">
                  <c:v>1989</c:v>
                </c:pt>
                <c:pt idx="43">
                  <c:v>1989</c:v>
                </c:pt>
                <c:pt idx="44">
                  <c:v>1989</c:v>
                </c:pt>
                <c:pt idx="45">
                  <c:v>1990</c:v>
                </c:pt>
                <c:pt idx="46">
                  <c:v>1990</c:v>
                </c:pt>
                <c:pt idx="47">
                  <c:v>1990</c:v>
                </c:pt>
                <c:pt idx="48">
                  <c:v>1990</c:v>
                </c:pt>
                <c:pt idx="49">
                  <c:v>1991</c:v>
                </c:pt>
                <c:pt idx="50">
                  <c:v>1991</c:v>
                </c:pt>
                <c:pt idx="51">
                  <c:v>1991</c:v>
                </c:pt>
                <c:pt idx="52">
                  <c:v>1991</c:v>
                </c:pt>
                <c:pt idx="53">
                  <c:v>1992</c:v>
                </c:pt>
                <c:pt idx="54">
                  <c:v>1992</c:v>
                </c:pt>
                <c:pt idx="55">
                  <c:v>1992</c:v>
                </c:pt>
                <c:pt idx="56">
                  <c:v>1992</c:v>
                </c:pt>
                <c:pt idx="57">
                  <c:v>1993</c:v>
                </c:pt>
                <c:pt idx="58">
                  <c:v>1993</c:v>
                </c:pt>
                <c:pt idx="59">
                  <c:v>1993</c:v>
                </c:pt>
                <c:pt idx="60">
                  <c:v>1993</c:v>
                </c:pt>
                <c:pt idx="61">
                  <c:v>1994</c:v>
                </c:pt>
                <c:pt idx="62">
                  <c:v>1994</c:v>
                </c:pt>
                <c:pt idx="63">
                  <c:v>1994</c:v>
                </c:pt>
                <c:pt idx="64">
                  <c:v>1994</c:v>
                </c:pt>
                <c:pt idx="65">
                  <c:v>1995</c:v>
                </c:pt>
                <c:pt idx="66">
                  <c:v>1995</c:v>
                </c:pt>
                <c:pt idx="67">
                  <c:v>1995</c:v>
                </c:pt>
                <c:pt idx="68">
                  <c:v>1995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1996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1998</c:v>
                </c:pt>
                <c:pt idx="78">
                  <c:v>1998</c:v>
                </c:pt>
                <c:pt idx="79">
                  <c:v>1998</c:v>
                </c:pt>
                <c:pt idx="80">
                  <c:v>1998</c:v>
                </c:pt>
                <c:pt idx="81">
                  <c:v>1999</c:v>
                </c:pt>
                <c:pt idx="82">
                  <c:v>1999</c:v>
                </c:pt>
                <c:pt idx="83">
                  <c:v>1999</c:v>
                </c:pt>
                <c:pt idx="84">
                  <c:v>1999</c:v>
                </c:pt>
                <c:pt idx="85">
                  <c:v>2000</c:v>
                </c:pt>
                <c:pt idx="86">
                  <c:v>2000</c:v>
                </c:pt>
                <c:pt idx="87">
                  <c:v>2000</c:v>
                </c:pt>
                <c:pt idx="88">
                  <c:v>2000</c:v>
                </c:pt>
                <c:pt idx="89">
                  <c:v>2001</c:v>
                </c:pt>
                <c:pt idx="90">
                  <c:v>2001</c:v>
                </c:pt>
                <c:pt idx="91">
                  <c:v>2001</c:v>
                </c:pt>
                <c:pt idx="92">
                  <c:v>2001</c:v>
                </c:pt>
                <c:pt idx="93">
                  <c:v>2002</c:v>
                </c:pt>
                <c:pt idx="94">
                  <c:v>2002</c:v>
                </c:pt>
                <c:pt idx="95">
                  <c:v>2002</c:v>
                </c:pt>
                <c:pt idx="96">
                  <c:v>2002</c:v>
                </c:pt>
                <c:pt idx="97">
                  <c:v>2003</c:v>
                </c:pt>
                <c:pt idx="98">
                  <c:v>2003</c:v>
                </c:pt>
                <c:pt idx="99">
                  <c:v>2003</c:v>
                </c:pt>
                <c:pt idx="100">
                  <c:v>2003</c:v>
                </c:pt>
                <c:pt idx="101">
                  <c:v>2004</c:v>
                </c:pt>
                <c:pt idx="102">
                  <c:v>2004</c:v>
                </c:pt>
                <c:pt idx="103">
                  <c:v>2004</c:v>
                </c:pt>
                <c:pt idx="104">
                  <c:v>2004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2006</c:v>
                </c:pt>
                <c:pt idx="110">
                  <c:v>2006</c:v>
                </c:pt>
                <c:pt idx="111">
                  <c:v>2006</c:v>
                </c:pt>
                <c:pt idx="112">
                  <c:v>2006</c:v>
                </c:pt>
                <c:pt idx="113">
                  <c:v>2007</c:v>
                </c:pt>
                <c:pt idx="114">
                  <c:v>2007</c:v>
                </c:pt>
                <c:pt idx="115">
                  <c:v>2007</c:v>
                </c:pt>
                <c:pt idx="116">
                  <c:v>2007</c:v>
                </c:pt>
                <c:pt idx="117">
                  <c:v>2008</c:v>
                </c:pt>
                <c:pt idx="118">
                  <c:v>2008</c:v>
                </c:pt>
                <c:pt idx="119">
                  <c:v>2008</c:v>
                </c:pt>
                <c:pt idx="120">
                  <c:v>2008</c:v>
                </c:pt>
                <c:pt idx="121">
                  <c:v>2009</c:v>
                </c:pt>
                <c:pt idx="122">
                  <c:v>2009</c:v>
                </c:pt>
                <c:pt idx="123">
                  <c:v>2009</c:v>
                </c:pt>
                <c:pt idx="124">
                  <c:v>2009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2011</c:v>
                </c:pt>
              </c:numCache>
            </c:numRef>
          </c:cat>
          <c:val>
            <c:numRef>
              <c:f>'Exh11-2'!$E$3:$E$132</c:f>
              <c:numCache>
                <c:formatCode>0.0000</c:formatCode>
                <c:ptCount val="130"/>
                <c:pt idx="0">
                  <c:v>1</c:v>
                </c:pt>
                <c:pt idx="1">
                  <c:v>1.0246549119676502</c:v>
                </c:pt>
                <c:pt idx="2">
                  <c:v>1.0509308497010867</c:v>
                </c:pt>
                <c:pt idx="3">
                  <c:v>1.0816441031148794</c:v>
                </c:pt>
                <c:pt idx="4">
                  <c:v>1.1159617760898681</c:v>
                </c:pt>
                <c:pt idx="5">
                  <c:v>1.1548572258644523</c:v>
                </c:pt>
                <c:pt idx="6">
                  <c:v>1.194834176947777</c:v>
                </c:pt>
                <c:pt idx="7">
                  <c:v>1.2310507302160678</c:v>
                </c:pt>
                <c:pt idx="8">
                  <c:v>1.2676029244722984</c:v>
                </c:pt>
                <c:pt idx="9">
                  <c:v>1.2998111994316244</c:v>
                </c:pt>
                <c:pt idx="10">
                  <c:v>1.3298680278597912</c:v>
                </c:pt>
                <c:pt idx="11">
                  <c:v>1.3649181163539823</c:v>
                </c:pt>
                <c:pt idx="12">
                  <c:v>1.3944962235146161</c:v>
                </c:pt>
                <c:pt idx="13">
                  <c:v>1.4176569938692603</c:v>
                </c:pt>
                <c:pt idx="14">
                  <c:v>1.4423030103844969</c:v>
                </c:pt>
                <c:pt idx="15">
                  <c:v>1.4600951998573957</c:v>
                </c:pt>
                <c:pt idx="16">
                  <c:v>1.4741108674323815</c:v>
                </c:pt>
                <c:pt idx="17">
                  <c:v>1.4874269157689428</c:v>
                </c:pt>
                <c:pt idx="18">
                  <c:v>1.4969684976026998</c:v>
                </c:pt>
                <c:pt idx="19">
                  <c:v>1.5077393274826194</c:v>
                </c:pt>
                <c:pt idx="20">
                  <c:v>1.5218684531918947</c:v>
                </c:pt>
                <c:pt idx="21">
                  <c:v>1.5395923592002372</c:v>
                </c:pt>
                <c:pt idx="22">
                  <c:v>1.5556156044782683</c:v>
                </c:pt>
                <c:pt idx="23">
                  <c:v>1.5717350589859578</c:v>
                </c:pt>
                <c:pt idx="24">
                  <c:v>1.5870575007497292</c:v>
                </c:pt>
                <c:pt idx="25">
                  <c:v>1.6017121332050919</c:v>
                </c:pt>
                <c:pt idx="26">
                  <c:v>1.6164629031556894</c:v>
                </c:pt>
                <c:pt idx="27">
                  <c:v>1.629165260622863</c:v>
                </c:pt>
                <c:pt idx="28">
                  <c:v>1.6443124780676883</c:v>
                </c:pt>
                <c:pt idx="29">
                  <c:v>1.6535424049650074</c:v>
                </c:pt>
                <c:pt idx="30">
                  <c:v>1.6606998826130526</c:v>
                </c:pt>
                <c:pt idx="31">
                  <c:v>1.6679651325197387</c:v>
                </c:pt>
                <c:pt idx="32">
                  <c:v>1.6726727369429684</c:v>
                </c:pt>
                <c:pt idx="33">
                  <c:v>1.6852443384993172</c:v>
                </c:pt>
                <c:pt idx="34">
                  <c:v>1.7007228497480542</c:v>
                </c:pt>
                <c:pt idx="35">
                  <c:v>1.718738384888461</c:v>
                </c:pt>
                <c:pt idx="36">
                  <c:v>1.7373946931371937</c:v>
                </c:pt>
                <c:pt idx="37">
                  <c:v>1.7540968231655893</c:v>
                </c:pt>
                <c:pt idx="38">
                  <c:v>1.7711227342053144</c:v>
                </c:pt>
                <c:pt idx="39">
                  <c:v>1.7894699404435581</c:v>
                </c:pt>
                <c:pt idx="40">
                  <c:v>1.8089325900356448</c:v>
                </c:pt>
                <c:pt idx="41">
                  <c:v>1.8310515818856157</c:v>
                </c:pt>
                <c:pt idx="42">
                  <c:v>1.8542844189929026</c:v>
                </c:pt>
                <c:pt idx="43">
                  <c:v>1.8741025301232355</c:v>
                </c:pt>
                <c:pt idx="44">
                  <c:v>1.8955178289518797</c:v>
                </c:pt>
                <c:pt idx="45">
                  <c:v>1.9198699231917782</c:v>
                </c:pt>
                <c:pt idx="46">
                  <c:v>1.9419459999873157</c:v>
                </c:pt>
                <c:pt idx="47">
                  <c:v>1.9712197351611214</c:v>
                </c:pt>
                <c:pt idx="48">
                  <c:v>2.0006831018999494</c:v>
                </c:pt>
                <c:pt idx="49">
                  <c:v>2.0247598711462791</c:v>
                </c:pt>
                <c:pt idx="50">
                  <c:v>2.0481562373932101</c:v>
                </c:pt>
                <c:pt idx="51">
                  <c:v>2.0653039709242904</c:v>
                </c:pt>
                <c:pt idx="52">
                  <c:v>2.0809495686068811</c:v>
                </c:pt>
                <c:pt idx="53">
                  <c:v>2.0973294492919887</c:v>
                </c:pt>
                <c:pt idx="54">
                  <c:v>2.1133419508264408</c:v>
                </c:pt>
                <c:pt idx="55">
                  <c:v>2.1289601859330558</c:v>
                </c:pt>
                <c:pt idx="56">
                  <c:v>2.1442383987184819</c:v>
                </c:pt>
                <c:pt idx="57">
                  <c:v>2.1606062013873997</c:v>
                </c:pt>
                <c:pt idx="58">
                  <c:v>2.1766182800634466</c:v>
                </c:pt>
                <c:pt idx="59">
                  <c:v>2.1911174694966737</c:v>
                </c:pt>
                <c:pt idx="60">
                  <c:v>2.2060298241673633</c:v>
                </c:pt>
                <c:pt idx="61">
                  <c:v>2.2197321111814223</c:v>
                </c:pt>
                <c:pt idx="62">
                  <c:v>2.2334438846069036</c:v>
                </c:pt>
                <c:pt idx="63">
                  <c:v>2.2498154174000757</c:v>
                </c:pt>
                <c:pt idx="64">
                  <c:v>2.2647229705540259</c:v>
                </c:pt>
                <c:pt idx="65">
                  <c:v>2.2807222898415409</c:v>
                </c:pt>
                <c:pt idx="66">
                  <c:v>2.297878484785485</c:v>
                </c:pt>
                <c:pt idx="67">
                  <c:v>2.312366472621473</c:v>
                </c:pt>
                <c:pt idx="68">
                  <c:v>2.3269170130369989</c:v>
                </c:pt>
                <c:pt idx="69">
                  <c:v>2.3432904563873866</c:v>
                </c:pt>
                <c:pt idx="70">
                  <c:v>2.3592853139081735</c:v>
                </c:pt>
                <c:pt idx="71">
                  <c:v>2.3768223904747172</c:v>
                </c:pt>
                <c:pt idx="72">
                  <c:v>2.3963386851002793</c:v>
                </c:pt>
                <c:pt idx="73">
                  <c:v>2.4127172630924418</c:v>
                </c:pt>
                <c:pt idx="74">
                  <c:v>2.426464763121686</c:v>
                </c:pt>
                <c:pt idx="75">
                  <c:v>2.439438111570535</c:v>
                </c:pt>
                <c:pt idx="76">
                  <c:v>2.4497673381856893</c:v>
                </c:pt>
                <c:pt idx="77">
                  <c:v>2.4581513581620769</c:v>
                </c:pt>
                <c:pt idx="78">
                  <c:v>2.4684428235514537</c:v>
                </c:pt>
                <c:pt idx="79">
                  <c:v>2.4775841950907922</c:v>
                </c:pt>
                <c:pt idx="80">
                  <c:v>2.4875109898191017</c:v>
                </c:pt>
                <c:pt idx="81">
                  <c:v>2.4981813567550093</c:v>
                </c:pt>
                <c:pt idx="82">
                  <c:v>2.5103592752752797</c:v>
                </c:pt>
                <c:pt idx="83">
                  <c:v>2.526705800399712</c:v>
                </c:pt>
                <c:pt idx="84">
                  <c:v>2.5435053266522867</c:v>
                </c:pt>
                <c:pt idx="85">
                  <c:v>2.5671057948342004</c:v>
                </c:pt>
                <c:pt idx="86">
                  <c:v>2.5907562062393339</c:v>
                </c:pt>
                <c:pt idx="87">
                  <c:v>2.6128834983384204</c:v>
                </c:pt>
                <c:pt idx="88">
                  <c:v>2.6347717520496921</c:v>
                </c:pt>
                <c:pt idx="89">
                  <c:v>2.6538216410533964</c:v>
                </c:pt>
                <c:pt idx="90">
                  <c:v>2.6751365215007632</c:v>
                </c:pt>
                <c:pt idx="91">
                  <c:v>2.6927067235606041</c:v>
                </c:pt>
                <c:pt idx="92">
                  <c:v>2.7031888164588058</c:v>
                </c:pt>
                <c:pt idx="93">
                  <c:v>2.7131986954613012</c:v>
                </c:pt>
                <c:pt idx="94">
                  <c:v>2.7204893378961517</c:v>
                </c:pt>
                <c:pt idx="95">
                  <c:v>2.7308119122547359</c:v>
                </c:pt>
                <c:pt idx="96">
                  <c:v>2.7469228084448885</c:v>
                </c:pt>
                <c:pt idx="97">
                  <c:v>2.7674946959353592</c:v>
                </c:pt>
                <c:pt idx="98">
                  <c:v>2.7820861095475355</c:v>
                </c:pt>
                <c:pt idx="99">
                  <c:v>2.7981809572297163</c:v>
                </c:pt>
                <c:pt idx="100">
                  <c:v>2.811355893000945</c:v>
                </c:pt>
                <c:pt idx="101">
                  <c:v>2.8235936159233854</c:v>
                </c:pt>
                <c:pt idx="102">
                  <c:v>2.8464643631974309</c:v>
                </c:pt>
                <c:pt idx="103">
                  <c:v>2.8644599243762308</c:v>
                </c:pt>
                <c:pt idx="104">
                  <c:v>2.887557692780288</c:v>
                </c:pt>
                <c:pt idx="105">
                  <c:v>2.9100795271269058</c:v>
                </c:pt>
                <c:pt idx="106">
                  <c:v>2.9283644395082207</c:v>
                </c:pt>
                <c:pt idx="107">
                  <c:v>2.9621774489014334</c:v>
                </c:pt>
                <c:pt idx="108">
                  <c:v>2.9873708826065579</c:v>
                </c:pt>
                <c:pt idx="109">
                  <c:v>3.0123897232792709</c:v>
                </c:pt>
                <c:pt idx="110">
                  <c:v>3.0446275884086713</c:v>
                </c:pt>
                <c:pt idx="111">
                  <c:v>3.060382812262012</c:v>
                </c:pt>
                <c:pt idx="112">
                  <c:v>3.0797688214956693</c:v>
                </c:pt>
                <c:pt idx="113">
                  <c:v>3.1010929192842132</c:v>
                </c:pt>
                <c:pt idx="114">
                  <c:v>3.1218619139014088</c:v>
                </c:pt>
                <c:pt idx="115">
                  <c:v>3.1432869474984693</c:v>
                </c:pt>
                <c:pt idx="116">
                  <c:v>3.1749463148257528</c:v>
                </c:pt>
                <c:pt idx="117">
                  <c:v>3.2061499690873814</c:v>
                </c:pt>
                <c:pt idx="118">
                  <c:v>3.2457968574862184</c:v>
                </c:pt>
                <c:pt idx="119">
                  <c:v>3.2852778645502152</c:v>
                </c:pt>
                <c:pt idx="120">
                  <c:v>3.2870330529789862</c:v>
                </c:pt>
                <c:pt idx="121">
                  <c:v>3.2848247323615385</c:v>
                </c:pt>
                <c:pt idx="122">
                  <c:v>3.2738049349694527</c:v>
                </c:pt>
                <c:pt idx="123">
                  <c:v>3.2639890748449307</c:v>
                </c:pt>
                <c:pt idx="124">
                  <c:v>3.2860347873425462</c:v>
                </c:pt>
                <c:pt idx="125">
                  <c:v>3.3049329646957832</c:v>
                </c:pt>
                <c:pt idx="126">
                  <c:v>3.3136170016651594</c:v>
                </c:pt>
                <c:pt idx="127">
                  <c:v>3.3230653322144574</c:v>
                </c:pt>
                <c:pt idx="128">
                  <c:v>3.3354317941911282</c:v>
                </c:pt>
                <c:pt idx="129">
                  <c:v>3.3576631545465823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90720"/>
        <c:axId val="414002624"/>
      </c:lineChart>
      <c:catAx>
        <c:axId val="45219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14002624"/>
        <c:crossesAt val="0"/>
        <c:auto val="1"/>
        <c:lblAlgn val="ctr"/>
        <c:lblOffset val="100"/>
        <c:noMultiLvlLbl val="0"/>
      </c:catAx>
      <c:valAx>
        <c:axId val="414002624"/>
        <c:scaling>
          <c:orientation val="minMax"/>
        </c:scaling>
        <c:delete val="0"/>
        <c:axPos val="l"/>
        <c:majorGridlines>
          <c:spPr>
            <a:ln>
              <a:solidFill>
                <a:prstClr val="black">
                  <a:tint val="55000"/>
                  <a:shade val="76000"/>
                  <a:shade val="95000"/>
                  <a:satMod val="105000"/>
                  <a:alpha val="48000"/>
                </a:prst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1978Q4 = 1.0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5219072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993362740652191"/>
          <c:y val="0.90017135789060854"/>
          <c:w val="0.69489714309271555"/>
          <c:h val="4.6188795366096477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Exh.11-6a: Investor Total Return Expectations (IRR) for Various Property Types*</a:t>
            </a:r>
          </a:p>
        </c:rich>
      </c:tx>
      <c:layout>
        <c:manualLayout>
          <c:xMode val="edge"/>
          <c:yMode val="edge"/>
          <c:x val="0.15831678818260392"/>
          <c:y val="3.073770491803278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637292786053342"/>
          <c:y val="0.14139344262295095"/>
          <c:w val="0.78557191098203338"/>
          <c:h val="0.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'Exhs11-7(2e)'!$B$3</c:f>
              <c:strCache>
                <c:ptCount val="1"/>
                <c:pt idx="0">
                  <c:v>Institutional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'Exhs11-7(2e)'!$A$4:$A$11</c:f>
              <c:strCache>
                <c:ptCount val="8"/>
                <c:pt idx="0">
                  <c:v>Malls</c:v>
                </c:pt>
                <c:pt idx="1">
                  <c:v>Strip Ctrs</c:v>
                </c:pt>
                <c:pt idx="2">
                  <c:v>Indust.</c:v>
                </c:pt>
                <c:pt idx="3">
                  <c:v>Apts</c:v>
                </c:pt>
                <c:pt idx="4">
                  <c:v>CBD Office</c:v>
                </c:pt>
                <c:pt idx="5">
                  <c:v>Suburb.Off.</c:v>
                </c:pt>
                <c:pt idx="6">
                  <c:v>Hou.Off</c:v>
                </c:pt>
                <c:pt idx="7">
                  <c:v>Manh Off</c:v>
                </c:pt>
              </c:strCache>
            </c:strRef>
          </c:cat>
          <c:val>
            <c:numRef>
              <c:f>'Exhs11-7(2e)'!$B$4:$B$11</c:f>
              <c:numCache>
                <c:formatCode>0.00%</c:formatCode>
                <c:ptCount val="8"/>
                <c:pt idx="0">
                  <c:v>9.2700000000000005E-2</c:v>
                </c:pt>
                <c:pt idx="1">
                  <c:v>9.35E-2</c:v>
                </c:pt>
                <c:pt idx="2">
                  <c:v>9.2799999999999994E-2</c:v>
                </c:pt>
                <c:pt idx="3">
                  <c:v>9.3100000000000002E-2</c:v>
                </c:pt>
                <c:pt idx="4">
                  <c:v>9.5600000000000004E-2</c:v>
                </c:pt>
                <c:pt idx="5">
                  <c:v>0.1003</c:v>
                </c:pt>
                <c:pt idx="6">
                  <c:v>0.10580000000000001</c:v>
                </c:pt>
                <c:pt idx="7">
                  <c:v>9.11E-2</c:v>
                </c:pt>
              </c:numCache>
            </c:numRef>
          </c:val>
        </c:ser>
        <c:ser>
          <c:idx val="1"/>
          <c:order val="1"/>
          <c:tx>
            <c:strRef>
              <c:f>'Exhs11-7(2e)'!$C$3</c:f>
              <c:strCache>
                <c:ptCount val="1"/>
                <c:pt idx="0">
                  <c:v>Non-institutional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'Exhs11-7(2e)'!$A$4:$A$11</c:f>
              <c:strCache>
                <c:ptCount val="8"/>
                <c:pt idx="0">
                  <c:v>Malls</c:v>
                </c:pt>
                <c:pt idx="1">
                  <c:v>Strip Ctrs</c:v>
                </c:pt>
                <c:pt idx="2">
                  <c:v>Indust.</c:v>
                </c:pt>
                <c:pt idx="3">
                  <c:v>Apts</c:v>
                </c:pt>
                <c:pt idx="4">
                  <c:v>CBD Office</c:v>
                </c:pt>
                <c:pt idx="5">
                  <c:v>Suburb.Off.</c:v>
                </c:pt>
                <c:pt idx="6">
                  <c:v>Hou.Off</c:v>
                </c:pt>
                <c:pt idx="7">
                  <c:v>Manh Off</c:v>
                </c:pt>
              </c:strCache>
            </c:strRef>
          </c:cat>
          <c:val>
            <c:numRef>
              <c:f>'Exhs11-7(2e)'!$C$4:$C$11</c:f>
              <c:numCache>
                <c:formatCode>0.00%</c:formatCode>
                <c:ptCount val="8"/>
                <c:pt idx="0">
                  <c:v>0.12529999999999999</c:v>
                </c:pt>
                <c:pt idx="1">
                  <c:v>0.11</c:v>
                </c:pt>
                <c:pt idx="2">
                  <c:v>0.1081</c:v>
                </c:pt>
                <c:pt idx="3">
                  <c:v>0.108</c:v>
                </c:pt>
                <c:pt idx="4">
                  <c:v>0.1168</c:v>
                </c:pt>
                <c:pt idx="5">
                  <c:v>0.1205</c:v>
                </c:pt>
                <c:pt idx="6">
                  <c:v>0.13189999999999999</c:v>
                </c:pt>
                <c:pt idx="7">
                  <c:v>0.1038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7201464"/>
        <c:axId val="437201856"/>
        <c:axId val="434247040"/>
      </c:bar3DChart>
      <c:catAx>
        <c:axId val="437201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*Source: Korpacz Investor Survey, 1st quarter 2005</a:t>
                </a:r>
              </a:p>
            </c:rich>
          </c:tx>
          <c:layout>
            <c:manualLayout>
              <c:xMode val="edge"/>
              <c:yMode val="edge"/>
              <c:x val="8.8176438987779382E-2"/>
              <c:y val="0.74590163934426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20185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3720185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201464"/>
        <c:crosses val="autoZero"/>
        <c:crossBetween val="between"/>
      </c:valAx>
      <c:serAx>
        <c:axId val="434247040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7201856"/>
        <c:crosses val="autoZero"/>
        <c:tickMarkSkip val="1"/>
      </c:ser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Exh.11-6b: Investor Cap Rate Expectations for Various Property Types*</a:t>
            </a:r>
          </a:p>
        </c:rich>
      </c:tx>
      <c:layout>
        <c:manualLayout>
          <c:xMode val="edge"/>
          <c:yMode val="edge"/>
          <c:x val="0.112"/>
          <c:y val="3.0674907885408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800000000000001"/>
          <c:y val="0.11042966838747041"/>
          <c:w val="0.80400000000000005"/>
          <c:h val="0.5316984033470804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'Exhs11-7(2e)'!$E$3</c:f>
              <c:strCache>
                <c:ptCount val="1"/>
                <c:pt idx="0">
                  <c:v>Institutional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'Exhs11-7(2e)'!$A$4:$A$11</c:f>
              <c:strCache>
                <c:ptCount val="8"/>
                <c:pt idx="0">
                  <c:v>Malls</c:v>
                </c:pt>
                <c:pt idx="1">
                  <c:v>Strip Ctrs</c:v>
                </c:pt>
                <c:pt idx="2">
                  <c:v>Indust.</c:v>
                </c:pt>
                <c:pt idx="3">
                  <c:v>Apts</c:v>
                </c:pt>
                <c:pt idx="4">
                  <c:v>CBD Office</c:v>
                </c:pt>
                <c:pt idx="5">
                  <c:v>Suburb.Off.</c:v>
                </c:pt>
                <c:pt idx="6">
                  <c:v>Hou.Off</c:v>
                </c:pt>
                <c:pt idx="7">
                  <c:v>Manh Off</c:v>
                </c:pt>
              </c:strCache>
            </c:strRef>
          </c:cat>
          <c:val>
            <c:numRef>
              <c:f>'Exhs11-7(2e)'!$E$4:$E$11</c:f>
              <c:numCache>
                <c:formatCode>0.00%</c:formatCode>
                <c:ptCount val="8"/>
                <c:pt idx="0">
                  <c:v>7.3300000000000004E-2</c:v>
                </c:pt>
                <c:pt idx="1">
                  <c:v>7.8600000000000003E-2</c:v>
                </c:pt>
                <c:pt idx="2">
                  <c:v>7.8799999999999995E-2</c:v>
                </c:pt>
                <c:pt idx="3">
                  <c:v>6.7400000000000002E-2</c:v>
                </c:pt>
                <c:pt idx="4">
                  <c:v>8.2600000000000007E-2</c:v>
                </c:pt>
                <c:pt idx="5">
                  <c:v>8.6300000000000002E-2</c:v>
                </c:pt>
                <c:pt idx="6">
                  <c:v>9.1899999999999996E-2</c:v>
                </c:pt>
                <c:pt idx="7">
                  <c:v>7.4499999999999997E-2</c:v>
                </c:pt>
              </c:numCache>
            </c:numRef>
          </c:val>
        </c:ser>
        <c:ser>
          <c:idx val="1"/>
          <c:order val="1"/>
          <c:tx>
            <c:strRef>
              <c:f>'Exhs11-7(2e)'!$F$3</c:f>
              <c:strCache>
                <c:ptCount val="1"/>
                <c:pt idx="0">
                  <c:v>Non-institutional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'Exhs11-7(2e)'!$A$4:$A$11</c:f>
              <c:strCache>
                <c:ptCount val="8"/>
                <c:pt idx="0">
                  <c:v>Malls</c:v>
                </c:pt>
                <c:pt idx="1">
                  <c:v>Strip Ctrs</c:v>
                </c:pt>
                <c:pt idx="2">
                  <c:v>Indust.</c:v>
                </c:pt>
                <c:pt idx="3">
                  <c:v>Apts</c:v>
                </c:pt>
                <c:pt idx="4">
                  <c:v>CBD Office</c:v>
                </c:pt>
                <c:pt idx="5">
                  <c:v>Suburb.Off.</c:v>
                </c:pt>
                <c:pt idx="6">
                  <c:v>Hou.Off</c:v>
                </c:pt>
                <c:pt idx="7">
                  <c:v>Manh Off</c:v>
                </c:pt>
              </c:strCache>
            </c:strRef>
          </c:cat>
          <c:val>
            <c:numRef>
              <c:f>'Exhs11-7(2e)'!$F$4:$F$11</c:f>
              <c:numCache>
                <c:formatCode>0.00%</c:formatCode>
                <c:ptCount val="8"/>
                <c:pt idx="0">
                  <c:v>0.1051</c:v>
                </c:pt>
                <c:pt idx="1">
                  <c:v>9.5000000000000001E-2</c:v>
                </c:pt>
                <c:pt idx="2">
                  <c:v>9.0200000000000002E-2</c:v>
                </c:pt>
                <c:pt idx="3">
                  <c:v>0.08</c:v>
                </c:pt>
                <c:pt idx="4">
                  <c:v>0.1038</c:v>
                </c:pt>
                <c:pt idx="5">
                  <c:v>0.1018</c:v>
                </c:pt>
                <c:pt idx="6">
                  <c:v>0.1144</c:v>
                </c:pt>
                <c:pt idx="7">
                  <c:v>8.5900000000000004E-2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7203032"/>
        <c:axId val="437211704"/>
        <c:axId val="437210504"/>
      </c:bar3DChart>
      <c:catAx>
        <c:axId val="437203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*Source: Korpacz Investor Survey, 1st quarter 2005</a:t>
                </a:r>
              </a:p>
            </c:rich>
          </c:tx>
          <c:layout>
            <c:manualLayout>
              <c:xMode val="edge"/>
              <c:yMode val="edge"/>
              <c:x val="7.8000000000000014E-2"/>
              <c:y val="0.74437776468591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2117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372117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203032"/>
        <c:crosses val="autoZero"/>
        <c:crossBetween val="between"/>
      </c:valAx>
      <c:serAx>
        <c:axId val="437210504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7211704"/>
        <c:crosses val="autoZero"/>
        <c:tickMarkSkip val="1"/>
      </c:ser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NCREIF Same-Property NOI Growth vs Inflation: 1979-2011</a:t>
            </a:r>
          </a:p>
        </c:rich>
      </c:tx>
      <c:layout>
        <c:manualLayout>
          <c:xMode val="edge"/>
          <c:yMode val="edge"/>
          <c:x val="0.13917975567190227"/>
          <c:y val="1.5325670498084306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8.1236344148081119E-2"/>
          <c:y val="3.1481380919339171E-2"/>
          <c:w val="0.89956644817303533"/>
          <c:h val="0.75873734174032847"/>
        </c:manualLayout>
      </c:layout>
      <c:lineChart>
        <c:grouping val="standard"/>
        <c:varyColors val="0"/>
        <c:ser>
          <c:idx val="1"/>
          <c:order val="0"/>
          <c:tx>
            <c:v>NCREIF NOI growth rate (rolling 4 qtr)</c:v>
          </c:tx>
          <c:marker>
            <c:symbol val="none"/>
          </c:marker>
          <c:cat>
            <c:numRef>
              <c:f>'Exh11-2'!$A$4:$A$132</c:f>
              <c:numCache>
                <c:formatCode>General</c:formatCode>
                <c:ptCount val="129"/>
                <c:pt idx="0">
                  <c:v>1979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1980</c:v>
                </c:pt>
                <c:pt idx="5">
                  <c:v>1980</c:v>
                </c:pt>
                <c:pt idx="6">
                  <c:v>1980</c:v>
                </c:pt>
                <c:pt idx="7">
                  <c:v>1980</c:v>
                </c:pt>
                <c:pt idx="8">
                  <c:v>1981</c:v>
                </c:pt>
                <c:pt idx="9">
                  <c:v>1981</c:v>
                </c:pt>
                <c:pt idx="10">
                  <c:v>1981</c:v>
                </c:pt>
                <c:pt idx="11">
                  <c:v>1981</c:v>
                </c:pt>
                <c:pt idx="12">
                  <c:v>1982</c:v>
                </c:pt>
                <c:pt idx="13">
                  <c:v>1982</c:v>
                </c:pt>
                <c:pt idx="14">
                  <c:v>1982</c:v>
                </c:pt>
                <c:pt idx="15">
                  <c:v>1982</c:v>
                </c:pt>
                <c:pt idx="16">
                  <c:v>1983</c:v>
                </c:pt>
                <c:pt idx="17">
                  <c:v>1983</c:v>
                </c:pt>
                <c:pt idx="18">
                  <c:v>1983</c:v>
                </c:pt>
                <c:pt idx="19">
                  <c:v>1983</c:v>
                </c:pt>
                <c:pt idx="20">
                  <c:v>1984</c:v>
                </c:pt>
                <c:pt idx="21">
                  <c:v>1984</c:v>
                </c:pt>
                <c:pt idx="22">
                  <c:v>1984</c:v>
                </c:pt>
                <c:pt idx="23">
                  <c:v>1984</c:v>
                </c:pt>
                <c:pt idx="24">
                  <c:v>1985</c:v>
                </c:pt>
                <c:pt idx="25">
                  <c:v>1985</c:v>
                </c:pt>
                <c:pt idx="26">
                  <c:v>1985</c:v>
                </c:pt>
                <c:pt idx="27">
                  <c:v>1985</c:v>
                </c:pt>
                <c:pt idx="28">
                  <c:v>1986</c:v>
                </c:pt>
                <c:pt idx="29">
                  <c:v>1986</c:v>
                </c:pt>
                <c:pt idx="30">
                  <c:v>1986</c:v>
                </c:pt>
                <c:pt idx="31">
                  <c:v>1986</c:v>
                </c:pt>
                <c:pt idx="32">
                  <c:v>1987</c:v>
                </c:pt>
                <c:pt idx="33">
                  <c:v>1987</c:v>
                </c:pt>
                <c:pt idx="34">
                  <c:v>1987</c:v>
                </c:pt>
                <c:pt idx="35">
                  <c:v>1987</c:v>
                </c:pt>
                <c:pt idx="36">
                  <c:v>1988</c:v>
                </c:pt>
                <c:pt idx="37">
                  <c:v>1988</c:v>
                </c:pt>
                <c:pt idx="38">
                  <c:v>1988</c:v>
                </c:pt>
                <c:pt idx="39">
                  <c:v>1988</c:v>
                </c:pt>
                <c:pt idx="40">
                  <c:v>1989</c:v>
                </c:pt>
                <c:pt idx="41">
                  <c:v>1989</c:v>
                </c:pt>
                <c:pt idx="42">
                  <c:v>1989</c:v>
                </c:pt>
                <c:pt idx="43">
                  <c:v>1989</c:v>
                </c:pt>
                <c:pt idx="44">
                  <c:v>1990</c:v>
                </c:pt>
                <c:pt idx="45">
                  <c:v>1990</c:v>
                </c:pt>
                <c:pt idx="46">
                  <c:v>1990</c:v>
                </c:pt>
                <c:pt idx="47">
                  <c:v>1990</c:v>
                </c:pt>
                <c:pt idx="48">
                  <c:v>1991</c:v>
                </c:pt>
                <c:pt idx="49">
                  <c:v>1991</c:v>
                </c:pt>
                <c:pt idx="50">
                  <c:v>1991</c:v>
                </c:pt>
                <c:pt idx="51">
                  <c:v>1991</c:v>
                </c:pt>
                <c:pt idx="52">
                  <c:v>1992</c:v>
                </c:pt>
                <c:pt idx="53">
                  <c:v>1992</c:v>
                </c:pt>
                <c:pt idx="54">
                  <c:v>1992</c:v>
                </c:pt>
                <c:pt idx="55">
                  <c:v>1992</c:v>
                </c:pt>
                <c:pt idx="56">
                  <c:v>1993</c:v>
                </c:pt>
                <c:pt idx="57">
                  <c:v>1993</c:v>
                </c:pt>
                <c:pt idx="58">
                  <c:v>1993</c:v>
                </c:pt>
                <c:pt idx="59">
                  <c:v>1993</c:v>
                </c:pt>
                <c:pt idx="60">
                  <c:v>1994</c:v>
                </c:pt>
                <c:pt idx="61">
                  <c:v>1994</c:v>
                </c:pt>
                <c:pt idx="62">
                  <c:v>1994</c:v>
                </c:pt>
                <c:pt idx="63">
                  <c:v>1994</c:v>
                </c:pt>
                <c:pt idx="64">
                  <c:v>1995</c:v>
                </c:pt>
                <c:pt idx="65">
                  <c:v>1995</c:v>
                </c:pt>
                <c:pt idx="66">
                  <c:v>1995</c:v>
                </c:pt>
                <c:pt idx="67">
                  <c:v>1995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1998</c:v>
                </c:pt>
                <c:pt idx="77">
                  <c:v>1998</c:v>
                </c:pt>
                <c:pt idx="78">
                  <c:v>1998</c:v>
                </c:pt>
                <c:pt idx="79">
                  <c:v>1998</c:v>
                </c:pt>
                <c:pt idx="80">
                  <c:v>1999</c:v>
                </c:pt>
                <c:pt idx="81">
                  <c:v>1999</c:v>
                </c:pt>
                <c:pt idx="82">
                  <c:v>1999</c:v>
                </c:pt>
                <c:pt idx="83">
                  <c:v>1999</c:v>
                </c:pt>
                <c:pt idx="84">
                  <c:v>2000</c:v>
                </c:pt>
                <c:pt idx="85">
                  <c:v>2000</c:v>
                </c:pt>
                <c:pt idx="86">
                  <c:v>2000</c:v>
                </c:pt>
                <c:pt idx="87">
                  <c:v>2000</c:v>
                </c:pt>
                <c:pt idx="88">
                  <c:v>2001</c:v>
                </c:pt>
                <c:pt idx="89">
                  <c:v>2001</c:v>
                </c:pt>
                <c:pt idx="90">
                  <c:v>2001</c:v>
                </c:pt>
                <c:pt idx="91">
                  <c:v>2001</c:v>
                </c:pt>
                <c:pt idx="92">
                  <c:v>2002</c:v>
                </c:pt>
                <c:pt idx="93">
                  <c:v>2002</c:v>
                </c:pt>
                <c:pt idx="94">
                  <c:v>2002</c:v>
                </c:pt>
                <c:pt idx="95">
                  <c:v>2002</c:v>
                </c:pt>
                <c:pt idx="96">
                  <c:v>2003</c:v>
                </c:pt>
                <c:pt idx="97">
                  <c:v>2003</c:v>
                </c:pt>
                <c:pt idx="98">
                  <c:v>2003</c:v>
                </c:pt>
                <c:pt idx="99">
                  <c:v>2003</c:v>
                </c:pt>
                <c:pt idx="100">
                  <c:v>2004</c:v>
                </c:pt>
                <c:pt idx="101">
                  <c:v>2004</c:v>
                </c:pt>
                <c:pt idx="102">
                  <c:v>2004</c:v>
                </c:pt>
                <c:pt idx="103">
                  <c:v>2004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2006</c:v>
                </c:pt>
                <c:pt idx="109">
                  <c:v>2006</c:v>
                </c:pt>
                <c:pt idx="110">
                  <c:v>2006</c:v>
                </c:pt>
                <c:pt idx="111">
                  <c:v>2006</c:v>
                </c:pt>
                <c:pt idx="112">
                  <c:v>2007</c:v>
                </c:pt>
                <c:pt idx="113">
                  <c:v>2007</c:v>
                </c:pt>
                <c:pt idx="114">
                  <c:v>2007</c:v>
                </c:pt>
                <c:pt idx="115">
                  <c:v>2007</c:v>
                </c:pt>
                <c:pt idx="116">
                  <c:v>2008</c:v>
                </c:pt>
                <c:pt idx="117">
                  <c:v>2008</c:v>
                </c:pt>
                <c:pt idx="118">
                  <c:v>2008</c:v>
                </c:pt>
                <c:pt idx="119">
                  <c:v>2008</c:v>
                </c:pt>
                <c:pt idx="120">
                  <c:v>2009</c:v>
                </c:pt>
                <c:pt idx="121">
                  <c:v>2009</c:v>
                </c:pt>
                <c:pt idx="122">
                  <c:v>2009</c:v>
                </c:pt>
                <c:pt idx="123">
                  <c:v>2009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2011</c:v>
                </c:pt>
              </c:numCache>
            </c:numRef>
          </c:cat>
          <c:val>
            <c:numRef>
              <c:f>'Exh11-2'!$B$4:$B$132</c:f>
              <c:numCache>
                <c:formatCode>0.00%</c:formatCode>
                <c:ptCount val="129"/>
                <c:pt idx="0">
                  <c:v>6.5000000000000006E-3</c:v>
                </c:pt>
                <c:pt idx="1">
                  <c:v>9.6999999999999989E-2</c:v>
                </c:pt>
                <c:pt idx="2">
                  <c:v>5.4800000000000001E-2</c:v>
                </c:pt>
                <c:pt idx="3">
                  <c:v>0.215</c:v>
                </c:pt>
                <c:pt idx="4">
                  <c:v>0.10949999999999999</c:v>
                </c:pt>
                <c:pt idx="5">
                  <c:v>8.1199999999999994E-2</c:v>
                </c:pt>
                <c:pt idx="6">
                  <c:v>0.1268</c:v>
                </c:pt>
                <c:pt idx="7">
                  <c:v>-1.0800000000000001E-2</c:v>
                </c:pt>
                <c:pt idx="8">
                  <c:v>5.9500000000000004E-2</c:v>
                </c:pt>
                <c:pt idx="9">
                  <c:v>0.12470000000000001</c:v>
                </c:pt>
                <c:pt idx="10">
                  <c:v>9.8599999999999993E-2</c:v>
                </c:pt>
                <c:pt idx="11">
                  <c:v>0.1263</c:v>
                </c:pt>
                <c:pt idx="12">
                  <c:v>8.0600000000000005E-2</c:v>
                </c:pt>
                <c:pt idx="13">
                  <c:v>2.4500000000000001E-2</c:v>
                </c:pt>
                <c:pt idx="14">
                  <c:v>7.17E-2</c:v>
                </c:pt>
                <c:pt idx="15">
                  <c:v>8.6500000000000007E-2</c:v>
                </c:pt>
                <c:pt idx="16">
                  <c:v>0.12720000000000001</c:v>
                </c:pt>
                <c:pt idx="17">
                  <c:v>5.8499999999999996E-2</c:v>
                </c:pt>
                <c:pt idx="18">
                  <c:v>1.2E-2</c:v>
                </c:pt>
                <c:pt idx="19">
                  <c:v>-2.12E-2</c:v>
                </c:pt>
                <c:pt idx="20">
                  <c:v>-1.2E-2</c:v>
                </c:pt>
                <c:pt idx="21">
                  <c:v>4.07E-2</c:v>
                </c:pt>
                <c:pt idx="22">
                  <c:v>4.4900000000000002E-2</c:v>
                </c:pt>
                <c:pt idx="23">
                  <c:v>7.4299999999999991E-2</c:v>
                </c:pt>
                <c:pt idx="24">
                  <c:v>1.8799999999999997E-2</c:v>
                </c:pt>
                <c:pt idx="25">
                  <c:v>7.4200000000000002E-2</c:v>
                </c:pt>
                <c:pt idx="26">
                  <c:v>7.6399999999999996E-2</c:v>
                </c:pt>
                <c:pt idx="27">
                  <c:v>2.4699999999999996E-2</c:v>
                </c:pt>
                <c:pt idx="28">
                  <c:v>5.3200000000000004E-2</c:v>
                </c:pt>
                <c:pt idx="29">
                  <c:v>1.2199999999999999E-2</c:v>
                </c:pt>
                <c:pt idx="30">
                  <c:v>-1.3500000000000002E-2</c:v>
                </c:pt>
                <c:pt idx="31">
                  <c:v>1.6200000000000003E-2</c:v>
                </c:pt>
                <c:pt idx="32">
                  <c:v>6.4000000000000003E-3</c:v>
                </c:pt>
                <c:pt idx="33">
                  <c:v>-3.5900000000000001E-2</c:v>
                </c:pt>
                <c:pt idx="34">
                  <c:v>-2.1400000000000002E-2</c:v>
                </c:pt>
                <c:pt idx="35">
                  <c:v>-2.06E-2</c:v>
                </c:pt>
                <c:pt idx="36">
                  <c:v>-3.3599999999999998E-2</c:v>
                </c:pt>
                <c:pt idx="37">
                  <c:v>-1.6000000000000001E-3</c:v>
                </c:pt>
                <c:pt idx="38">
                  <c:v>2.5000000000000001E-3</c:v>
                </c:pt>
                <c:pt idx="39">
                  <c:v>2.9300000000000003E-2</c:v>
                </c:pt>
                <c:pt idx="40">
                  <c:v>4.3299999999999998E-2</c:v>
                </c:pt>
                <c:pt idx="41">
                  <c:v>6.0000000000000001E-3</c:v>
                </c:pt>
                <c:pt idx="42">
                  <c:v>2.5999999999999999E-3</c:v>
                </c:pt>
                <c:pt idx="43">
                  <c:v>-7.8000000000000005E-3</c:v>
                </c:pt>
                <c:pt idx="44">
                  <c:v>-4.1999999999999997E-3</c:v>
                </c:pt>
                <c:pt idx="45">
                  <c:v>1.44E-2</c:v>
                </c:pt>
                <c:pt idx="46">
                  <c:v>3.2000000000000001E-2</c:v>
                </c:pt>
                <c:pt idx="47">
                  <c:v>7.8399999999999997E-2</c:v>
                </c:pt>
                <c:pt idx="48">
                  <c:v>1.6800000000000002E-2</c:v>
                </c:pt>
                <c:pt idx="49">
                  <c:v>2.6800000000000001E-2</c:v>
                </c:pt>
                <c:pt idx="50">
                  <c:v>-2.5000000000000001E-3</c:v>
                </c:pt>
                <c:pt idx="51">
                  <c:v>-7.17E-2</c:v>
                </c:pt>
                <c:pt idx="52">
                  <c:v>-2.0799999999999999E-2</c:v>
                </c:pt>
                <c:pt idx="53">
                  <c:v>3.4000000000000002E-3</c:v>
                </c:pt>
                <c:pt idx="54">
                  <c:v>-1.7000000000000001E-3</c:v>
                </c:pt>
                <c:pt idx="55">
                  <c:v>1.7000000000000001E-2</c:v>
                </c:pt>
                <c:pt idx="56">
                  <c:v>2.3099999999999999E-2</c:v>
                </c:pt>
                <c:pt idx="57">
                  <c:v>-4.7100000000000003E-2</c:v>
                </c:pt>
                <c:pt idx="58">
                  <c:v>-7.0999999999999995E-3</c:v>
                </c:pt>
                <c:pt idx="59">
                  <c:v>2.7900000000000001E-2</c:v>
                </c:pt>
                <c:pt idx="60">
                  <c:v>-3.2000000000000002E-3</c:v>
                </c:pt>
                <c:pt idx="61">
                  <c:v>5.1399999999999994E-2</c:v>
                </c:pt>
                <c:pt idx="62">
                  <c:v>6.0100000000000001E-2</c:v>
                </c:pt>
                <c:pt idx="63">
                  <c:v>4.3700000000000003E-2</c:v>
                </c:pt>
                <c:pt idx="64">
                  <c:v>7.3599999999999999E-2</c:v>
                </c:pt>
                <c:pt idx="65">
                  <c:v>6.3399999999999998E-2</c:v>
                </c:pt>
                <c:pt idx="66">
                  <c:v>4.2199999999999994E-2</c:v>
                </c:pt>
                <c:pt idx="67">
                  <c:v>1.67E-2</c:v>
                </c:pt>
                <c:pt idx="68">
                  <c:v>-1.72E-2</c:v>
                </c:pt>
                <c:pt idx="69">
                  <c:v>4.8999999999999998E-3</c:v>
                </c:pt>
                <c:pt idx="70">
                  <c:v>8.6E-3</c:v>
                </c:pt>
                <c:pt idx="71">
                  <c:v>2.7200000000000002E-2</c:v>
                </c:pt>
                <c:pt idx="72">
                  <c:v>5.8099999999999999E-2</c:v>
                </c:pt>
                <c:pt idx="73">
                  <c:v>5.6100000000000004E-2</c:v>
                </c:pt>
                <c:pt idx="74">
                  <c:v>5.8499999999999996E-2</c:v>
                </c:pt>
                <c:pt idx="75">
                  <c:v>7.17E-2</c:v>
                </c:pt>
                <c:pt idx="76">
                  <c:v>8.8699999999999987E-2</c:v>
                </c:pt>
                <c:pt idx="77">
                  <c:v>3.8800000000000001E-2</c:v>
                </c:pt>
                <c:pt idx="78">
                  <c:v>5.79E-2</c:v>
                </c:pt>
                <c:pt idx="79">
                  <c:v>3.5799999999999998E-2</c:v>
                </c:pt>
                <c:pt idx="80">
                  <c:v>5.6999999999999993E-3</c:v>
                </c:pt>
                <c:pt idx="81">
                  <c:v>7.3800000000000004E-2</c:v>
                </c:pt>
                <c:pt idx="82">
                  <c:v>3.6299999999999999E-2</c:v>
                </c:pt>
                <c:pt idx="83">
                  <c:v>3.95E-2</c:v>
                </c:pt>
                <c:pt idx="84">
                  <c:v>6.4000000000000001E-2</c:v>
                </c:pt>
                <c:pt idx="85">
                  <c:v>8.3299999999999999E-2</c:v>
                </c:pt>
                <c:pt idx="86">
                  <c:v>0.11749999999999999</c:v>
                </c:pt>
                <c:pt idx="87">
                  <c:v>0.1215</c:v>
                </c:pt>
                <c:pt idx="88">
                  <c:v>0.1303</c:v>
                </c:pt>
                <c:pt idx="89">
                  <c:v>7.3399999999999993E-2</c:v>
                </c:pt>
                <c:pt idx="90">
                  <c:v>4.7800000000000002E-2</c:v>
                </c:pt>
                <c:pt idx="91">
                  <c:v>1.44E-2</c:v>
                </c:pt>
                <c:pt idx="92">
                  <c:v>-8.6E-3</c:v>
                </c:pt>
                <c:pt idx="93">
                  <c:v>-2.6800000000000001E-2</c:v>
                </c:pt>
                <c:pt idx="94">
                  <c:v>-2.9300000000000003E-2</c:v>
                </c:pt>
                <c:pt idx="95">
                  <c:v>-4.2099999999999999E-2</c:v>
                </c:pt>
                <c:pt idx="96">
                  <c:v>-5.4100000000000002E-2</c:v>
                </c:pt>
                <c:pt idx="97">
                  <c:v>-5.2199999999999996E-2</c:v>
                </c:pt>
                <c:pt idx="98">
                  <c:v>-5.8799999999999998E-2</c:v>
                </c:pt>
                <c:pt idx="99">
                  <c:v>-3.6299999999999999E-2</c:v>
                </c:pt>
                <c:pt idx="100">
                  <c:v>-4.6300000000000001E-2</c:v>
                </c:pt>
                <c:pt idx="101">
                  <c:v>-1.9300000000000001E-2</c:v>
                </c:pt>
                <c:pt idx="102">
                  <c:v>-6.3E-3</c:v>
                </c:pt>
                <c:pt idx="103">
                  <c:v>4.4000000000000003E-3</c:v>
                </c:pt>
                <c:pt idx="104">
                  <c:v>2.5600000000000001E-2</c:v>
                </c:pt>
                <c:pt idx="105">
                  <c:v>8.9999999999999998E-4</c:v>
                </c:pt>
                <c:pt idx="106">
                  <c:v>1.8799999999999997E-2</c:v>
                </c:pt>
                <c:pt idx="107">
                  <c:v>2.3799999999999998E-2</c:v>
                </c:pt>
                <c:pt idx="108">
                  <c:v>3.9E-2</c:v>
                </c:pt>
                <c:pt idx="109">
                  <c:v>6.3099999999999989E-2</c:v>
                </c:pt>
                <c:pt idx="110">
                  <c:v>4.1599999999999998E-2</c:v>
                </c:pt>
                <c:pt idx="111">
                  <c:v>7.4499999999999997E-2</c:v>
                </c:pt>
                <c:pt idx="112">
                  <c:v>5.45E-2</c:v>
                </c:pt>
                <c:pt idx="113">
                  <c:v>4.7300000000000002E-2</c:v>
                </c:pt>
                <c:pt idx="114">
                  <c:v>6.5799999999999997E-2</c:v>
                </c:pt>
                <c:pt idx="115">
                  <c:v>5.6900000000000006E-2</c:v>
                </c:pt>
                <c:pt idx="116">
                  <c:v>4.7E-2</c:v>
                </c:pt>
                <c:pt idx="117">
                  <c:v>4.7100000000000003E-2</c:v>
                </c:pt>
                <c:pt idx="118">
                  <c:v>3.1400000000000004E-2</c:v>
                </c:pt>
                <c:pt idx="119">
                  <c:v>-8.9999999999999998E-4</c:v>
                </c:pt>
                <c:pt idx="120">
                  <c:v>1.1899999999999999E-2</c:v>
                </c:pt>
                <c:pt idx="121">
                  <c:v>-2E-3</c:v>
                </c:pt>
                <c:pt idx="122">
                  <c:v>-1.21E-2</c:v>
                </c:pt>
                <c:pt idx="123">
                  <c:v>-2.86E-2</c:v>
                </c:pt>
                <c:pt idx="124">
                  <c:v>-5.8999999999999999E-3</c:v>
                </c:pt>
                <c:pt idx="125">
                  <c:v>-2.0199999999999999E-2</c:v>
                </c:pt>
                <c:pt idx="126">
                  <c:v>-1.14E-2</c:v>
                </c:pt>
                <c:pt idx="127">
                  <c:v>6.6E-3</c:v>
                </c:pt>
                <c:pt idx="128">
                  <c:v>-1.9400000000000001E-2</c:v>
                </c:pt>
              </c:numCache>
            </c:numRef>
          </c:val>
          <c:smooth val="0"/>
        </c:ser>
        <c:ser>
          <c:idx val="2"/>
          <c:order val="1"/>
          <c:tx>
            <c:v>CPI Inflation (rolling 4 qtr)</c:v>
          </c:tx>
          <c:marker>
            <c:symbol val="none"/>
          </c:marker>
          <c:cat>
            <c:numRef>
              <c:f>'Exh11-2'!$A$4:$A$132</c:f>
              <c:numCache>
                <c:formatCode>General</c:formatCode>
                <c:ptCount val="129"/>
                <c:pt idx="0">
                  <c:v>1979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1980</c:v>
                </c:pt>
                <c:pt idx="5">
                  <c:v>1980</c:v>
                </c:pt>
                <c:pt idx="6">
                  <c:v>1980</c:v>
                </c:pt>
                <c:pt idx="7">
                  <c:v>1980</c:v>
                </c:pt>
                <c:pt idx="8">
                  <c:v>1981</c:v>
                </c:pt>
                <c:pt idx="9">
                  <c:v>1981</c:v>
                </c:pt>
                <c:pt idx="10">
                  <c:v>1981</c:v>
                </c:pt>
                <c:pt idx="11">
                  <c:v>1981</c:v>
                </c:pt>
                <c:pt idx="12">
                  <c:v>1982</c:v>
                </c:pt>
                <c:pt idx="13">
                  <c:v>1982</c:v>
                </c:pt>
                <c:pt idx="14">
                  <c:v>1982</c:v>
                </c:pt>
                <c:pt idx="15">
                  <c:v>1982</c:v>
                </c:pt>
                <c:pt idx="16">
                  <c:v>1983</c:v>
                </c:pt>
                <c:pt idx="17">
                  <c:v>1983</c:v>
                </c:pt>
                <c:pt idx="18">
                  <c:v>1983</c:v>
                </c:pt>
                <c:pt idx="19">
                  <c:v>1983</c:v>
                </c:pt>
                <c:pt idx="20">
                  <c:v>1984</c:v>
                </c:pt>
                <c:pt idx="21">
                  <c:v>1984</c:v>
                </c:pt>
                <c:pt idx="22">
                  <c:v>1984</c:v>
                </c:pt>
                <c:pt idx="23">
                  <c:v>1984</c:v>
                </c:pt>
                <c:pt idx="24">
                  <c:v>1985</c:v>
                </c:pt>
                <c:pt idx="25">
                  <c:v>1985</c:v>
                </c:pt>
                <c:pt idx="26">
                  <c:v>1985</c:v>
                </c:pt>
                <c:pt idx="27">
                  <c:v>1985</c:v>
                </c:pt>
                <c:pt idx="28">
                  <c:v>1986</c:v>
                </c:pt>
                <c:pt idx="29">
                  <c:v>1986</c:v>
                </c:pt>
                <c:pt idx="30">
                  <c:v>1986</c:v>
                </c:pt>
                <c:pt idx="31">
                  <c:v>1986</c:v>
                </c:pt>
                <c:pt idx="32">
                  <c:v>1987</c:v>
                </c:pt>
                <c:pt idx="33">
                  <c:v>1987</c:v>
                </c:pt>
                <c:pt idx="34">
                  <c:v>1987</c:v>
                </c:pt>
                <c:pt idx="35">
                  <c:v>1987</c:v>
                </c:pt>
                <c:pt idx="36">
                  <c:v>1988</c:v>
                </c:pt>
                <c:pt idx="37">
                  <c:v>1988</c:v>
                </c:pt>
                <c:pt idx="38">
                  <c:v>1988</c:v>
                </c:pt>
                <c:pt idx="39">
                  <c:v>1988</c:v>
                </c:pt>
                <c:pt idx="40">
                  <c:v>1989</c:v>
                </c:pt>
                <c:pt idx="41">
                  <c:v>1989</c:v>
                </c:pt>
                <c:pt idx="42">
                  <c:v>1989</c:v>
                </c:pt>
                <c:pt idx="43">
                  <c:v>1989</c:v>
                </c:pt>
                <c:pt idx="44">
                  <c:v>1990</c:v>
                </c:pt>
                <c:pt idx="45">
                  <c:v>1990</c:v>
                </c:pt>
                <c:pt idx="46">
                  <c:v>1990</c:v>
                </c:pt>
                <c:pt idx="47">
                  <c:v>1990</c:v>
                </c:pt>
                <c:pt idx="48">
                  <c:v>1991</c:v>
                </c:pt>
                <c:pt idx="49">
                  <c:v>1991</c:v>
                </c:pt>
                <c:pt idx="50">
                  <c:v>1991</c:v>
                </c:pt>
                <c:pt idx="51">
                  <c:v>1991</c:v>
                </c:pt>
                <c:pt idx="52">
                  <c:v>1992</c:v>
                </c:pt>
                <c:pt idx="53">
                  <c:v>1992</c:v>
                </c:pt>
                <c:pt idx="54">
                  <c:v>1992</c:v>
                </c:pt>
                <c:pt idx="55">
                  <c:v>1992</c:v>
                </c:pt>
                <c:pt idx="56">
                  <c:v>1993</c:v>
                </c:pt>
                <c:pt idx="57">
                  <c:v>1993</c:v>
                </c:pt>
                <c:pt idx="58">
                  <c:v>1993</c:v>
                </c:pt>
                <c:pt idx="59">
                  <c:v>1993</c:v>
                </c:pt>
                <c:pt idx="60">
                  <c:v>1994</c:v>
                </c:pt>
                <c:pt idx="61">
                  <c:v>1994</c:v>
                </c:pt>
                <c:pt idx="62">
                  <c:v>1994</c:v>
                </c:pt>
                <c:pt idx="63">
                  <c:v>1994</c:v>
                </c:pt>
                <c:pt idx="64">
                  <c:v>1995</c:v>
                </c:pt>
                <c:pt idx="65">
                  <c:v>1995</c:v>
                </c:pt>
                <c:pt idx="66">
                  <c:v>1995</c:v>
                </c:pt>
                <c:pt idx="67">
                  <c:v>1995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1998</c:v>
                </c:pt>
                <c:pt idx="77">
                  <c:v>1998</c:v>
                </c:pt>
                <c:pt idx="78">
                  <c:v>1998</c:v>
                </c:pt>
                <c:pt idx="79">
                  <c:v>1998</c:v>
                </c:pt>
                <c:pt idx="80">
                  <c:v>1999</c:v>
                </c:pt>
                <c:pt idx="81">
                  <c:v>1999</c:v>
                </c:pt>
                <c:pt idx="82">
                  <c:v>1999</c:v>
                </c:pt>
                <c:pt idx="83">
                  <c:v>1999</c:v>
                </c:pt>
                <c:pt idx="84">
                  <c:v>2000</c:v>
                </c:pt>
                <c:pt idx="85">
                  <c:v>2000</c:v>
                </c:pt>
                <c:pt idx="86">
                  <c:v>2000</c:v>
                </c:pt>
                <c:pt idx="87">
                  <c:v>2000</c:v>
                </c:pt>
                <c:pt idx="88">
                  <c:v>2001</c:v>
                </c:pt>
                <c:pt idx="89">
                  <c:v>2001</c:v>
                </c:pt>
                <c:pt idx="90">
                  <c:v>2001</c:v>
                </c:pt>
                <c:pt idx="91">
                  <c:v>2001</c:v>
                </c:pt>
                <c:pt idx="92">
                  <c:v>2002</c:v>
                </c:pt>
                <c:pt idx="93">
                  <c:v>2002</c:v>
                </c:pt>
                <c:pt idx="94">
                  <c:v>2002</c:v>
                </c:pt>
                <c:pt idx="95">
                  <c:v>2002</c:v>
                </c:pt>
                <c:pt idx="96">
                  <c:v>2003</c:v>
                </c:pt>
                <c:pt idx="97">
                  <c:v>2003</c:v>
                </c:pt>
                <c:pt idx="98">
                  <c:v>2003</c:v>
                </c:pt>
                <c:pt idx="99">
                  <c:v>2003</c:v>
                </c:pt>
                <c:pt idx="100">
                  <c:v>2004</c:v>
                </c:pt>
                <c:pt idx="101">
                  <c:v>2004</c:v>
                </c:pt>
                <c:pt idx="102">
                  <c:v>2004</c:v>
                </c:pt>
                <c:pt idx="103">
                  <c:v>2004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2006</c:v>
                </c:pt>
                <c:pt idx="109">
                  <c:v>2006</c:v>
                </c:pt>
                <c:pt idx="110">
                  <c:v>2006</c:v>
                </c:pt>
                <c:pt idx="111">
                  <c:v>2006</c:v>
                </c:pt>
                <c:pt idx="112">
                  <c:v>2007</c:v>
                </c:pt>
                <c:pt idx="113">
                  <c:v>2007</c:v>
                </c:pt>
                <c:pt idx="114">
                  <c:v>2007</c:v>
                </c:pt>
                <c:pt idx="115">
                  <c:v>2007</c:v>
                </c:pt>
                <c:pt idx="116">
                  <c:v>2008</c:v>
                </c:pt>
                <c:pt idx="117">
                  <c:v>2008</c:v>
                </c:pt>
                <c:pt idx="118">
                  <c:v>2008</c:v>
                </c:pt>
                <c:pt idx="119">
                  <c:v>2008</c:v>
                </c:pt>
                <c:pt idx="120">
                  <c:v>2009</c:v>
                </c:pt>
                <c:pt idx="121">
                  <c:v>2009</c:v>
                </c:pt>
                <c:pt idx="122">
                  <c:v>2009</c:v>
                </c:pt>
                <c:pt idx="123">
                  <c:v>2009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2011</c:v>
                </c:pt>
              </c:numCache>
            </c:numRef>
          </c:cat>
          <c:val>
            <c:numRef>
              <c:f>'Exh11-2'!$C$4:$C$132</c:f>
              <c:numCache>
                <c:formatCode>0.00%</c:formatCode>
                <c:ptCount val="129"/>
                <c:pt idx="0">
                  <c:v>9.8619647870600999E-2</c:v>
                </c:pt>
                <c:pt idx="1">
                  <c:v>0.10257477879251529</c:v>
                </c:pt>
                <c:pt idx="2">
                  <c:v>0.11689923622483181</c:v>
                </c:pt>
                <c:pt idx="3">
                  <c:v>0.12690929623214162</c:v>
                </c:pt>
                <c:pt idx="4">
                  <c:v>0.1394149893229035</c:v>
                </c:pt>
                <c:pt idx="5">
                  <c:v>0.1384654317018299</c:v>
                </c:pt>
                <c:pt idx="6">
                  <c:v>0.12124378082591081</c:v>
                </c:pt>
                <c:pt idx="7">
                  <c:v>0.1187674670395274</c:v>
                </c:pt>
                <c:pt idx="8">
                  <c:v>0.1016352182138878</c:v>
                </c:pt>
                <c:pt idx="9">
                  <c:v>9.2495982312846212E-2</c:v>
                </c:pt>
                <c:pt idx="10">
                  <c:v>0.10542426093391689</c:v>
                </c:pt>
                <c:pt idx="11">
                  <c:v>8.6680971719077335E-2</c:v>
                </c:pt>
                <c:pt idx="12">
                  <c:v>6.6434802659474906E-2</c:v>
                </c:pt>
                <c:pt idx="13">
                  <c:v>6.9540140165977093E-2</c:v>
                </c:pt>
                <c:pt idx="14">
                  <c:v>4.9343832314835114E-2</c:v>
                </c:pt>
                <c:pt idx="15">
                  <c:v>3.8396585582514506E-2</c:v>
                </c:pt>
                <c:pt idx="16">
                  <c:v>3.6133098617623746E-2</c:v>
                </c:pt>
                <c:pt idx="17">
                  <c:v>2.5659295882310449E-2</c:v>
                </c:pt>
                <c:pt idx="18">
                  <c:v>2.8780378203464928E-2</c:v>
                </c:pt>
                <c:pt idx="19">
                  <c:v>3.748426654855741E-2</c:v>
                </c:pt>
                <c:pt idx="20">
                  <c:v>4.6584594013153319E-2</c:v>
                </c:pt>
                <c:pt idx="21">
                  <c:v>4.1629838397884818E-2</c:v>
                </c:pt>
                <c:pt idx="22">
                  <c:v>4.1448425848352517E-2</c:v>
                </c:pt>
                <c:pt idx="23">
                  <c:v>3.8994973551476304E-2</c:v>
                </c:pt>
                <c:pt idx="24">
                  <c:v>3.6935353504053407E-2</c:v>
                </c:pt>
                <c:pt idx="25">
                  <c:v>3.6837505678578505E-2</c:v>
                </c:pt>
                <c:pt idx="26">
                  <c:v>3.1432475047526942E-2</c:v>
                </c:pt>
                <c:pt idx="27">
                  <c:v>3.7190131194017872E-2</c:v>
                </c:pt>
                <c:pt idx="28">
                  <c:v>2.2452975381335338E-2</c:v>
                </c:pt>
                <c:pt idx="29">
                  <c:v>1.7314288709025391E-2</c:v>
                </c:pt>
                <c:pt idx="30">
                  <c:v>1.7499248317533342E-2</c:v>
                </c:pt>
                <c:pt idx="31">
                  <c:v>1.12894552324798E-2</c:v>
                </c:pt>
                <c:pt idx="32">
                  <c:v>3.0063505618738131E-2</c:v>
                </c:pt>
                <c:pt idx="33">
                  <c:v>3.6738912916379478E-2</c:v>
                </c:pt>
                <c:pt idx="34">
                  <c:v>4.2371477852668801E-2</c:v>
                </c:pt>
                <c:pt idx="35">
                  <c:v>4.3418610796763894E-2</c:v>
                </c:pt>
                <c:pt idx="36">
                  <c:v>3.8453277414440934E-2</c:v>
                </c:pt>
                <c:pt idx="37">
                  <c:v>3.8825476028166828E-2</c:v>
                </c:pt>
                <c:pt idx="38">
                  <c:v>4.1436329360824031E-2</c:v>
                </c:pt>
                <c:pt idx="39">
                  <c:v>4.3504837163707726E-2</c:v>
                </c:pt>
                <c:pt idx="40">
                  <c:v>4.8910593953167283E-2</c:v>
                </c:pt>
                <c:pt idx="41">
                  <c:v>5.0752993169884887E-2</c:v>
                </c:pt>
                <c:pt idx="42">
                  <c:v>4.2750962964131674E-2</c:v>
                </c:pt>
                <c:pt idx="43">
                  <c:v>4.5707848923796368E-2</c:v>
                </c:pt>
                <c:pt idx="44">
                  <c:v>5.1388794909649975E-2</c:v>
                </c:pt>
                <c:pt idx="45">
                  <c:v>4.5994942738278581E-2</c:v>
                </c:pt>
                <c:pt idx="46">
                  <c:v>6.0297732633135606E-2</c:v>
                </c:pt>
                <c:pt idx="47">
                  <c:v>5.978707743897467E-2</c:v>
                </c:pt>
                <c:pt idx="48">
                  <c:v>4.8137097221374506E-2</c:v>
                </c:pt>
                <c:pt idx="49">
                  <c:v>4.6220525367653649E-2</c:v>
                </c:pt>
                <c:pt idx="50">
                  <c:v>3.348911224254135E-2</c:v>
                </c:pt>
                <c:pt idx="51">
                  <c:v>3.030178201921261E-2</c:v>
                </c:pt>
                <c:pt idx="52">
                  <c:v>3.1485396728904581E-2</c:v>
                </c:pt>
                <c:pt idx="53">
                  <c:v>3.0538838883624055E-2</c:v>
                </c:pt>
                <c:pt idx="54">
                  <c:v>2.956120773641488E-2</c:v>
                </c:pt>
                <c:pt idx="55">
                  <c:v>2.8705492730912691E-2</c:v>
                </c:pt>
                <c:pt idx="56">
                  <c:v>3.0533550147596192E-2</c:v>
                </c:pt>
                <c:pt idx="57">
                  <c:v>2.9643678085835248E-2</c:v>
                </c:pt>
                <c:pt idx="58">
                  <c:v>2.6645350847286489E-2</c:v>
                </c:pt>
                <c:pt idx="59">
                  <c:v>2.7223286525327153E-2</c:v>
                </c:pt>
                <c:pt idx="60">
                  <c:v>2.4845152797026791E-2</c:v>
                </c:pt>
                <c:pt idx="61">
                  <c:v>2.470887970023259E-2</c:v>
                </c:pt>
                <c:pt idx="62">
                  <c:v>2.9320696895061879E-2</c:v>
                </c:pt>
                <c:pt idx="63">
                  <c:v>2.6504491059408979E-2</c:v>
                </c:pt>
                <c:pt idx="64">
                  <c:v>2.8258324740885837E-2</c:v>
                </c:pt>
                <c:pt idx="65">
                  <c:v>3.008905559499063E-2</c:v>
                </c:pt>
                <c:pt idx="66">
                  <c:v>2.521976324146722E-2</c:v>
                </c:pt>
                <c:pt idx="67">
                  <c:v>2.5169955693105303E-2</c:v>
                </c:pt>
                <c:pt idx="68">
                  <c:v>2.8146157785004601E-2</c:v>
                </c:pt>
                <c:pt idx="69">
                  <c:v>2.7303243568782311E-2</c:v>
                </c:pt>
                <c:pt idx="70">
                  <c:v>2.973286268203499E-2</c:v>
                </c:pt>
                <c:pt idx="71">
                  <c:v>3.2844346643274604E-2</c:v>
                </c:pt>
                <c:pt idx="72">
                  <c:v>2.733933745509274E-2</c:v>
                </c:pt>
                <c:pt idx="73">
                  <c:v>2.2791729871611578E-2</c:v>
                </c:pt>
                <c:pt idx="74">
                  <c:v>2.1386419693412578E-2</c:v>
                </c:pt>
                <c:pt idx="75">
                  <c:v>1.6937058687673357E-2</c:v>
                </c:pt>
                <c:pt idx="76">
                  <c:v>1.3689495889183988E-2</c:v>
                </c:pt>
                <c:pt idx="77">
                  <c:v>1.6746674862318827E-2</c:v>
                </c:pt>
                <c:pt idx="78">
                  <c:v>1.4813179308219107E-2</c:v>
                </c:pt>
                <c:pt idx="79">
                  <c:v>1.6026570960501398E-2</c:v>
                </c:pt>
                <c:pt idx="80">
                  <c:v>1.7158303186726828E-2</c:v>
                </c:pt>
                <c:pt idx="81">
                  <c:v>1.94988542162353E-2</c:v>
                </c:pt>
                <c:pt idx="82">
                  <c:v>2.6046511008094186E-2</c:v>
                </c:pt>
                <c:pt idx="83">
                  <c:v>2.6595144159509917E-2</c:v>
                </c:pt>
                <c:pt idx="84">
                  <c:v>3.7114871252070025E-2</c:v>
                </c:pt>
                <c:pt idx="85">
                  <c:v>3.6851479129104026E-2</c:v>
                </c:pt>
                <c:pt idx="86">
                  <c:v>3.41634493369882E-2</c:v>
                </c:pt>
                <c:pt idx="87">
                  <c:v>3.3508196940568814E-2</c:v>
                </c:pt>
                <c:pt idx="88">
                  <c:v>2.892074273816651E-2</c:v>
                </c:pt>
                <c:pt idx="89">
                  <c:v>3.2127073074747069E-2</c:v>
                </c:pt>
                <c:pt idx="90">
                  <c:v>2.627185852927463E-2</c:v>
                </c:pt>
                <c:pt idx="91">
                  <c:v>1.5571087347144878E-2</c:v>
                </c:pt>
                <c:pt idx="92">
                  <c:v>1.4811956814187181E-2</c:v>
                </c:pt>
                <c:pt idx="93">
                  <c:v>1.074840917039562E-2</c:v>
                </c:pt>
                <c:pt idx="94">
                  <c:v>1.5177525917550019E-2</c:v>
                </c:pt>
                <c:pt idx="95">
                  <c:v>2.359869036436231E-2</c:v>
                </c:pt>
                <c:pt idx="96">
                  <c:v>2.9956265865536708E-2</c:v>
                </c:pt>
                <c:pt idx="97">
                  <c:v>2.1089707790380489E-2</c:v>
                </c:pt>
                <c:pt idx="98">
                  <c:v>2.314068946600361E-2</c:v>
                </c:pt>
                <c:pt idx="99">
                  <c:v>1.88335721993797E-2</c:v>
                </c:pt>
                <c:pt idx="100">
                  <c:v>1.7411844516600702E-2</c:v>
                </c:pt>
                <c:pt idx="101">
                  <c:v>3.2399488573805785E-2</c:v>
                </c:pt>
                <c:pt idx="102">
                  <c:v>2.5288299985720773E-2</c:v>
                </c:pt>
                <c:pt idx="103">
                  <c:v>3.2254273425154259E-2</c:v>
                </c:pt>
                <c:pt idx="104">
                  <c:v>3.1198454531909864E-2</c:v>
                </c:pt>
                <c:pt idx="105">
                  <c:v>2.5133213317187684E-2</c:v>
                </c:pt>
                <c:pt idx="106">
                  <c:v>4.6186887037722731E-2</c:v>
                </c:pt>
                <c:pt idx="107">
                  <c:v>3.4020154618984923E-2</c:v>
                </c:pt>
                <c:pt idx="108">
                  <c:v>3.3499477173565821E-2</c:v>
                </c:pt>
                <c:pt idx="109">
                  <c:v>4.2807031082693597E-2</c:v>
                </c:pt>
                <c:pt idx="110">
                  <c:v>2.0699048925816643E-2</c:v>
                </c:pt>
                <c:pt idx="111">
                  <c:v>2.5338018702736814E-2</c:v>
                </c:pt>
                <c:pt idx="112">
                  <c:v>2.7695712275167313E-2</c:v>
                </c:pt>
                <c:pt idx="113">
                  <c:v>2.6789258055497811E-2</c:v>
                </c:pt>
                <c:pt idx="114">
                  <c:v>2.7451609568836632E-2</c:v>
                </c:pt>
                <c:pt idx="115">
                  <c:v>4.0288230576568267E-2</c:v>
                </c:pt>
                <c:pt idx="116">
                  <c:v>3.9312355129810558E-2</c:v>
                </c:pt>
                <c:pt idx="117">
                  <c:v>4.9463548219638463E-2</c:v>
                </c:pt>
                <c:pt idx="118">
                  <c:v>4.865493288396857E-2</c:v>
                </c:pt>
                <c:pt idx="119">
                  <c:v>2.1370349798535693E-3</c:v>
                </c:pt>
                <c:pt idx="120">
                  <c:v>-2.6873117268428302E-3</c:v>
                </c:pt>
                <c:pt idx="121">
                  <c:v>-1.3419038505794029E-2</c:v>
                </c:pt>
                <c:pt idx="122">
                  <c:v>-1.1993213180996849E-2</c:v>
                </c:pt>
                <c:pt idx="123">
                  <c:v>2.7016894961467152E-2</c:v>
                </c:pt>
                <c:pt idx="124">
                  <c:v>2.3004232853566994E-2</c:v>
                </c:pt>
                <c:pt idx="125">
                  <c:v>1.0510394083198411E-2</c:v>
                </c:pt>
                <c:pt idx="126">
                  <c:v>1.1405458801726371E-2</c:v>
                </c:pt>
                <c:pt idx="127">
                  <c:v>1.4885608003896579E-2</c:v>
                </c:pt>
                <c:pt idx="128">
                  <c:v>2.6660848402502341E-2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003408"/>
        <c:axId val="414003800"/>
      </c:lineChart>
      <c:catAx>
        <c:axId val="41400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14003800"/>
        <c:crossesAt val="0"/>
        <c:auto val="1"/>
        <c:lblAlgn val="ctr"/>
        <c:lblOffset val="100"/>
        <c:noMultiLvlLbl val="0"/>
      </c:catAx>
      <c:valAx>
        <c:axId val="414003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1400340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993362740652191"/>
          <c:y val="0.90017135789060854"/>
          <c:w val="0.69489714309271555"/>
          <c:h val="4.6188795366096477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52749034643068E-2"/>
          <c:y val="3.1481380919339233E-2"/>
          <c:w val="0.88735004328647404"/>
          <c:h val="0.8200400237326656"/>
        </c:manualLayout>
      </c:layout>
      <c:lineChart>
        <c:grouping val="standard"/>
        <c:varyColors val="0"/>
        <c:ser>
          <c:idx val="0"/>
          <c:order val="0"/>
          <c:tx>
            <c:v>NCREIF vacancy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'Exh11-3'!$A$3:$A$115</c:f>
              <c:numCache>
                <c:formatCode>General</c:formatCode>
                <c:ptCount val="113"/>
                <c:pt idx="0">
                  <c:v>1983</c:v>
                </c:pt>
                <c:pt idx="1">
                  <c:v>1983</c:v>
                </c:pt>
                <c:pt idx="2">
                  <c:v>1983</c:v>
                </c:pt>
                <c:pt idx="3">
                  <c:v>1984</c:v>
                </c:pt>
                <c:pt idx="4">
                  <c:v>1984</c:v>
                </c:pt>
                <c:pt idx="5">
                  <c:v>1984</c:v>
                </c:pt>
                <c:pt idx="6">
                  <c:v>1984</c:v>
                </c:pt>
                <c:pt idx="7">
                  <c:v>1985</c:v>
                </c:pt>
                <c:pt idx="8">
                  <c:v>1985</c:v>
                </c:pt>
                <c:pt idx="9">
                  <c:v>1985</c:v>
                </c:pt>
                <c:pt idx="10">
                  <c:v>1985</c:v>
                </c:pt>
                <c:pt idx="11">
                  <c:v>1986</c:v>
                </c:pt>
                <c:pt idx="12">
                  <c:v>1986</c:v>
                </c:pt>
                <c:pt idx="13">
                  <c:v>1986</c:v>
                </c:pt>
                <c:pt idx="14">
                  <c:v>1986</c:v>
                </c:pt>
                <c:pt idx="15">
                  <c:v>1987</c:v>
                </c:pt>
                <c:pt idx="16">
                  <c:v>1987</c:v>
                </c:pt>
                <c:pt idx="17">
                  <c:v>1987</c:v>
                </c:pt>
                <c:pt idx="18">
                  <c:v>1987</c:v>
                </c:pt>
                <c:pt idx="19">
                  <c:v>1988</c:v>
                </c:pt>
                <c:pt idx="20">
                  <c:v>1988</c:v>
                </c:pt>
                <c:pt idx="21">
                  <c:v>1988</c:v>
                </c:pt>
                <c:pt idx="22">
                  <c:v>1988</c:v>
                </c:pt>
                <c:pt idx="23">
                  <c:v>1989</c:v>
                </c:pt>
                <c:pt idx="24">
                  <c:v>1989</c:v>
                </c:pt>
                <c:pt idx="25">
                  <c:v>1989</c:v>
                </c:pt>
                <c:pt idx="26">
                  <c:v>1989</c:v>
                </c:pt>
                <c:pt idx="27">
                  <c:v>1990</c:v>
                </c:pt>
                <c:pt idx="28">
                  <c:v>1990</c:v>
                </c:pt>
                <c:pt idx="29">
                  <c:v>1990</c:v>
                </c:pt>
                <c:pt idx="30">
                  <c:v>1990</c:v>
                </c:pt>
                <c:pt idx="31">
                  <c:v>1991</c:v>
                </c:pt>
                <c:pt idx="32">
                  <c:v>1991</c:v>
                </c:pt>
                <c:pt idx="33">
                  <c:v>1991</c:v>
                </c:pt>
                <c:pt idx="34">
                  <c:v>1991</c:v>
                </c:pt>
                <c:pt idx="35">
                  <c:v>1992</c:v>
                </c:pt>
                <c:pt idx="36">
                  <c:v>1992</c:v>
                </c:pt>
                <c:pt idx="37">
                  <c:v>1992</c:v>
                </c:pt>
                <c:pt idx="38">
                  <c:v>1992</c:v>
                </c:pt>
                <c:pt idx="39">
                  <c:v>1993</c:v>
                </c:pt>
                <c:pt idx="40">
                  <c:v>1993</c:v>
                </c:pt>
                <c:pt idx="41">
                  <c:v>1993</c:v>
                </c:pt>
                <c:pt idx="42">
                  <c:v>1993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1995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1996</c:v>
                </c:pt>
                <c:pt idx="52">
                  <c:v>1996</c:v>
                </c:pt>
                <c:pt idx="53">
                  <c:v>1996</c:v>
                </c:pt>
                <c:pt idx="54">
                  <c:v>1996</c:v>
                </c:pt>
                <c:pt idx="55">
                  <c:v>1997</c:v>
                </c:pt>
                <c:pt idx="56">
                  <c:v>1997</c:v>
                </c:pt>
                <c:pt idx="57">
                  <c:v>1997</c:v>
                </c:pt>
                <c:pt idx="58">
                  <c:v>1997</c:v>
                </c:pt>
                <c:pt idx="59">
                  <c:v>1998</c:v>
                </c:pt>
                <c:pt idx="60">
                  <c:v>1998</c:v>
                </c:pt>
                <c:pt idx="61">
                  <c:v>1998</c:v>
                </c:pt>
                <c:pt idx="62">
                  <c:v>1998</c:v>
                </c:pt>
                <c:pt idx="63">
                  <c:v>1999</c:v>
                </c:pt>
                <c:pt idx="64">
                  <c:v>1999</c:v>
                </c:pt>
                <c:pt idx="65">
                  <c:v>1999</c:v>
                </c:pt>
                <c:pt idx="66">
                  <c:v>1999</c:v>
                </c:pt>
                <c:pt idx="67">
                  <c:v>2000</c:v>
                </c:pt>
                <c:pt idx="68">
                  <c:v>2000</c:v>
                </c:pt>
                <c:pt idx="69">
                  <c:v>2000</c:v>
                </c:pt>
                <c:pt idx="70">
                  <c:v>2000</c:v>
                </c:pt>
                <c:pt idx="71">
                  <c:v>2001</c:v>
                </c:pt>
                <c:pt idx="72">
                  <c:v>2001</c:v>
                </c:pt>
                <c:pt idx="73">
                  <c:v>2001</c:v>
                </c:pt>
                <c:pt idx="74">
                  <c:v>2001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2002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2004</c:v>
                </c:pt>
                <c:pt idx="84">
                  <c:v>2004</c:v>
                </c:pt>
                <c:pt idx="85">
                  <c:v>2004</c:v>
                </c:pt>
                <c:pt idx="86">
                  <c:v>2004</c:v>
                </c:pt>
                <c:pt idx="87">
                  <c:v>2005</c:v>
                </c:pt>
                <c:pt idx="88">
                  <c:v>2005</c:v>
                </c:pt>
                <c:pt idx="89">
                  <c:v>2005</c:v>
                </c:pt>
                <c:pt idx="90">
                  <c:v>2005</c:v>
                </c:pt>
                <c:pt idx="91">
                  <c:v>2006</c:v>
                </c:pt>
                <c:pt idx="92">
                  <c:v>2006</c:v>
                </c:pt>
                <c:pt idx="93">
                  <c:v>2006</c:v>
                </c:pt>
                <c:pt idx="94">
                  <c:v>2006</c:v>
                </c:pt>
                <c:pt idx="95">
                  <c:v>2007</c:v>
                </c:pt>
                <c:pt idx="96">
                  <c:v>2007</c:v>
                </c:pt>
                <c:pt idx="97">
                  <c:v>2007</c:v>
                </c:pt>
                <c:pt idx="98">
                  <c:v>2007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2009</c:v>
                </c:pt>
                <c:pt idx="104">
                  <c:v>2009</c:v>
                </c:pt>
                <c:pt idx="105">
                  <c:v>2009</c:v>
                </c:pt>
                <c:pt idx="106">
                  <c:v>2009</c:v>
                </c:pt>
                <c:pt idx="107">
                  <c:v>2010</c:v>
                </c:pt>
                <c:pt idx="108">
                  <c:v>2010</c:v>
                </c:pt>
                <c:pt idx="109">
                  <c:v>2010</c:v>
                </c:pt>
                <c:pt idx="110">
                  <c:v>2010</c:v>
                </c:pt>
                <c:pt idx="111">
                  <c:v>2011</c:v>
                </c:pt>
                <c:pt idx="112">
                  <c:v>2011</c:v>
                </c:pt>
              </c:numCache>
            </c:numRef>
          </c:cat>
          <c:val>
            <c:numRef>
              <c:f>'Exh11-3'!$B$3:$B$115</c:f>
              <c:numCache>
                <c:formatCode>0.0%</c:formatCode>
                <c:ptCount val="113"/>
                <c:pt idx="0">
                  <c:v>6.579999999999997E-2</c:v>
                </c:pt>
                <c:pt idx="1">
                  <c:v>5.3599999999999981E-2</c:v>
                </c:pt>
                <c:pt idx="2">
                  <c:v>6.9999999999999951E-2</c:v>
                </c:pt>
                <c:pt idx="3">
                  <c:v>5.7899999999999952E-2</c:v>
                </c:pt>
                <c:pt idx="4">
                  <c:v>5.4499999999999993E-2</c:v>
                </c:pt>
                <c:pt idx="5">
                  <c:v>8.7400000000000033E-2</c:v>
                </c:pt>
                <c:pt idx="6">
                  <c:v>8.3300000000000041E-2</c:v>
                </c:pt>
                <c:pt idx="7">
                  <c:v>9.540000000000004E-2</c:v>
                </c:pt>
                <c:pt idx="8">
                  <c:v>7.9699999999999993E-2</c:v>
                </c:pt>
                <c:pt idx="9">
                  <c:v>7.1699999999999986E-2</c:v>
                </c:pt>
                <c:pt idx="10">
                  <c:v>4.5699999999999963E-2</c:v>
                </c:pt>
                <c:pt idx="11">
                  <c:v>6.140000000000001E-2</c:v>
                </c:pt>
                <c:pt idx="12">
                  <c:v>3.949999999999998E-2</c:v>
                </c:pt>
                <c:pt idx="13">
                  <c:v>4.7100000000000031E-2</c:v>
                </c:pt>
                <c:pt idx="14">
                  <c:v>5.5000000000000049E-2</c:v>
                </c:pt>
                <c:pt idx="15">
                  <c:v>9.2600000000000016E-2</c:v>
                </c:pt>
                <c:pt idx="16">
                  <c:v>8.0799999999999983E-2</c:v>
                </c:pt>
                <c:pt idx="17">
                  <c:v>8.109999999999995E-2</c:v>
                </c:pt>
                <c:pt idx="18">
                  <c:v>8.0200000000000049E-2</c:v>
                </c:pt>
                <c:pt idx="19">
                  <c:v>0.10409999999999997</c:v>
                </c:pt>
                <c:pt idx="20">
                  <c:v>0.10519999999999996</c:v>
                </c:pt>
                <c:pt idx="21">
                  <c:v>0.10799999999999998</c:v>
                </c:pt>
                <c:pt idx="22">
                  <c:v>0.11619999999999997</c:v>
                </c:pt>
                <c:pt idx="23">
                  <c:v>0.11870000000000003</c:v>
                </c:pt>
                <c:pt idx="24">
                  <c:v>0.12849999999999995</c:v>
                </c:pt>
                <c:pt idx="25">
                  <c:v>0.12519999999999998</c:v>
                </c:pt>
                <c:pt idx="26">
                  <c:v>0.13190000000000002</c:v>
                </c:pt>
                <c:pt idx="27">
                  <c:v>0.12939999999999996</c:v>
                </c:pt>
                <c:pt idx="28">
                  <c:v>0.12719999999999998</c:v>
                </c:pt>
                <c:pt idx="29">
                  <c:v>0.12549999999999994</c:v>
                </c:pt>
                <c:pt idx="30">
                  <c:v>0.13429999999999997</c:v>
                </c:pt>
                <c:pt idx="31">
                  <c:v>0.13649999999999995</c:v>
                </c:pt>
                <c:pt idx="32">
                  <c:v>0.13</c:v>
                </c:pt>
                <c:pt idx="33">
                  <c:v>0.12870000000000004</c:v>
                </c:pt>
                <c:pt idx="34">
                  <c:v>0.13470000000000004</c:v>
                </c:pt>
                <c:pt idx="35">
                  <c:v>0.14190000000000003</c:v>
                </c:pt>
                <c:pt idx="36">
                  <c:v>0.12649999999999995</c:v>
                </c:pt>
                <c:pt idx="37">
                  <c:v>0.12450000000000006</c:v>
                </c:pt>
                <c:pt idx="38">
                  <c:v>0.12749999999999995</c:v>
                </c:pt>
                <c:pt idx="39">
                  <c:v>0.1069</c:v>
                </c:pt>
                <c:pt idx="40">
                  <c:v>0.10680000000000001</c:v>
                </c:pt>
                <c:pt idx="41">
                  <c:v>0.10150000000000003</c:v>
                </c:pt>
                <c:pt idx="42">
                  <c:v>0.10129999999999995</c:v>
                </c:pt>
                <c:pt idx="43">
                  <c:v>0.1028</c:v>
                </c:pt>
                <c:pt idx="44">
                  <c:v>8.8199999999999945E-2</c:v>
                </c:pt>
                <c:pt idx="45">
                  <c:v>8.2999999999999963E-2</c:v>
                </c:pt>
                <c:pt idx="46">
                  <c:v>8.1500000000000017E-2</c:v>
                </c:pt>
                <c:pt idx="47">
                  <c:v>7.5500000000000012E-2</c:v>
                </c:pt>
                <c:pt idx="48">
                  <c:v>7.6300000000000034E-2</c:v>
                </c:pt>
                <c:pt idx="49">
                  <c:v>7.2699999999999987E-2</c:v>
                </c:pt>
                <c:pt idx="50">
                  <c:v>7.3899999999999966E-2</c:v>
                </c:pt>
                <c:pt idx="51">
                  <c:v>7.3699999999999988E-2</c:v>
                </c:pt>
                <c:pt idx="52">
                  <c:v>7.3400000000000021E-2</c:v>
                </c:pt>
                <c:pt idx="53">
                  <c:v>6.899999999999995E-2</c:v>
                </c:pt>
                <c:pt idx="54">
                  <c:v>6.8799999999999972E-2</c:v>
                </c:pt>
                <c:pt idx="55">
                  <c:v>6.6500000000000004E-2</c:v>
                </c:pt>
                <c:pt idx="56">
                  <c:v>6.3200000000000034E-2</c:v>
                </c:pt>
                <c:pt idx="57">
                  <c:v>6.1699999999999977E-2</c:v>
                </c:pt>
                <c:pt idx="58">
                  <c:v>6.1599999999999988E-2</c:v>
                </c:pt>
                <c:pt idx="59">
                  <c:v>6.2100000000000044E-2</c:v>
                </c:pt>
                <c:pt idx="60">
                  <c:v>6.0000000000000053E-2</c:v>
                </c:pt>
                <c:pt idx="61">
                  <c:v>5.8899999999999952E-2</c:v>
                </c:pt>
                <c:pt idx="62">
                  <c:v>5.9699999999999975E-2</c:v>
                </c:pt>
                <c:pt idx="63">
                  <c:v>6.3300000000000023E-2</c:v>
                </c:pt>
                <c:pt idx="64">
                  <c:v>6.1799999999999966E-2</c:v>
                </c:pt>
                <c:pt idx="65">
                  <c:v>6.1200000000000032E-2</c:v>
                </c:pt>
                <c:pt idx="66">
                  <c:v>6.1699999999999977E-2</c:v>
                </c:pt>
                <c:pt idx="67">
                  <c:v>6.0400000000000009E-2</c:v>
                </c:pt>
                <c:pt idx="68">
                  <c:v>5.8599999999999985E-2</c:v>
                </c:pt>
                <c:pt idx="69">
                  <c:v>5.6599999999999984E-2</c:v>
                </c:pt>
                <c:pt idx="70">
                  <c:v>5.7000000000000051E-2</c:v>
                </c:pt>
                <c:pt idx="71">
                  <c:v>5.920000000000003E-2</c:v>
                </c:pt>
                <c:pt idx="72">
                  <c:v>6.1799999999999966E-2</c:v>
                </c:pt>
                <c:pt idx="73">
                  <c:v>6.7699999999999982E-2</c:v>
                </c:pt>
                <c:pt idx="74">
                  <c:v>7.46E-2</c:v>
                </c:pt>
                <c:pt idx="75">
                  <c:v>8.1500000000000017E-2</c:v>
                </c:pt>
                <c:pt idx="76">
                  <c:v>8.989999999999998E-2</c:v>
                </c:pt>
                <c:pt idx="77">
                  <c:v>9.6099999999999963E-2</c:v>
                </c:pt>
                <c:pt idx="78">
                  <c:v>0.10140000000000005</c:v>
                </c:pt>
                <c:pt idx="79">
                  <c:v>0.10880000000000001</c:v>
                </c:pt>
                <c:pt idx="80">
                  <c:v>0.11040000000000005</c:v>
                </c:pt>
                <c:pt idx="81">
                  <c:v>0.1089</c:v>
                </c:pt>
                <c:pt idx="82">
                  <c:v>0.10829999999999995</c:v>
                </c:pt>
                <c:pt idx="83">
                  <c:v>0.11219999999999997</c:v>
                </c:pt>
                <c:pt idx="84">
                  <c:v>0.10570000000000002</c:v>
                </c:pt>
                <c:pt idx="85">
                  <c:v>0.10250000000000004</c:v>
                </c:pt>
                <c:pt idx="86">
                  <c:v>0.10119999999999996</c:v>
                </c:pt>
                <c:pt idx="87">
                  <c:v>9.98E-2</c:v>
                </c:pt>
                <c:pt idx="88">
                  <c:v>9.3600000000000017E-2</c:v>
                </c:pt>
                <c:pt idx="89">
                  <c:v>9.0300000000000047E-2</c:v>
                </c:pt>
                <c:pt idx="90">
                  <c:v>8.7400000000000033E-2</c:v>
                </c:pt>
                <c:pt idx="91">
                  <c:v>8.5699999999999998E-2</c:v>
                </c:pt>
                <c:pt idx="92">
                  <c:v>8.230000000000004E-2</c:v>
                </c:pt>
                <c:pt idx="93">
                  <c:v>8.0600000000000005E-2</c:v>
                </c:pt>
                <c:pt idx="94">
                  <c:v>8.0799999999999983E-2</c:v>
                </c:pt>
                <c:pt idx="95">
                  <c:v>8.0899999999999972E-2</c:v>
                </c:pt>
                <c:pt idx="96">
                  <c:v>7.8400000000000025E-2</c:v>
                </c:pt>
                <c:pt idx="97">
                  <c:v>7.7200000000000046E-2</c:v>
                </c:pt>
                <c:pt idx="98">
                  <c:v>7.9899999999999971E-2</c:v>
                </c:pt>
                <c:pt idx="99">
                  <c:v>8.0400000000000027E-2</c:v>
                </c:pt>
                <c:pt idx="100">
                  <c:v>8.3200000000000052E-2</c:v>
                </c:pt>
                <c:pt idx="101">
                  <c:v>9.1899999999999982E-2</c:v>
                </c:pt>
                <c:pt idx="102">
                  <c:v>9.4400000000000039E-2</c:v>
                </c:pt>
                <c:pt idx="103">
                  <c:v>9.9700000000000011E-2</c:v>
                </c:pt>
                <c:pt idx="104">
                  <c:v>0.10729999999999995</c:v>
                </c:pt>
                <c:pt idx="105">
                  <c:v>0.11099999999999999</c:v>
                </c:pt>
                <c:pt idx="106">
                  <c:v>0.11460000000000004</c:v>
                </c:pt>
                <c:pt idx="107">
                  <c:v>0.11699999999999999</c:v>
                </c:pt>
                <c:pt idx="108">
                  <c:v>0.10219999999999996</c:v>
                </c:pt>
                <c:pt idx="109">
                  <c:v>0.11770000000000003</c:v>
                </c:pt>
                <c:pt idx="110">
                  <c:v>0.11709999999999998</c:v>
                </c:pt>
                <c:pt idx="111">
                  <c:v>0.12170000000000003</c:v>
                </c:pt>
                <c:pt idx="112">
                  <c:v>0.11750000000000005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004192"/>
        <c:axId val="433526552"/>
      </c:lineChart>
      <c:catAx>
        <c:axId val="41400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200" baseline="0"/>
            </a:pPr>
            <a:endParaRPr lang="en-US"/>
          </a:p>
        </c:txPr>
        <c:crossAx val="433526552"/>
        <c:crossesAt val="0"/>
        <c:auto val="1"/>
        <c:lblAlgn val="ctr"/>
        <c:lblOffset val="100"/>
        <c:tickLblSkip val="4"/>
        <c:noMultiLvlLbl val="0"/>
      </c:catAx>
      <c:valAx>
        <c:axId val="433526552"/>
        <c:scaling>
          <c:orientation val="minMax"/>
        </c:scaling>
        <c:delete val="0"/>
        <c:axPos val="l"/>
        <c:majorGridlines>
          <c:spPr>
            <a:ln>
              <a:solidFill>
                <a:prstClr val="black">
                  <a:tint val="55000"/>
                  <a:shade val="76000"/>
                  <a:shade val="95000"/>
                  <a:satMod val="105000"/>
                  <a:alpha val="48000"/>
                </a:prstClr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14004192"/>
        <c:crosses val="autoZero"/>
        <c:crossBetween val="midCat"/>
        <c:majorUnit val="2.5000000000000005E-2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Exhibit 11-6: Backward-looking vs Forward-looking Total Returns in the U.S. Institutional Property Market: NCREIF vs PwC. </a:t>
            </a:r>
          </a:p>
        </c:rich>
      </c:tx>
      <c:layout>
        <c:manualLayout>
          <c:xMode val="edge"/>
          <c:yMode val="edge"/>
          <c:x val="0.1226708074534162"/>
          <c:y val="3.211012770360847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0559006211180107E-2"/>
          <c:y val="0.15366989686726937"/>
          <c:w val="0.93322981366459767"/>
          <c:h val="0.48853265720490052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'Exhs11-6&amp;7(3e)'!$B$2</c:f>
              <c:strCache>
                <c:ptCount val="1"/>
                <c:pt idx="0">
                  <c:v>Inflation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'Exhs11-6&amp;7(3e)'!$A$7:$A$25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'Exhs11-6&amp;7(3e)'!$B$7:$B$25</c:f>
              <c:numCache>
                <c:formatCode>0.00%</c:formatCode>
                <c:ptCount val="19"/>
                <c:pt idx="0">
                  <c:v>2.9006642776966799E-2</c:v>
                </c:pt>
                <c:pt idx="1">
                  <c:v>2.7484228589443802E-2</c:v>
                </c:pt>
                <c:pt idx="2">
                  <c:v>2.6748993678024902E-2</c:v>
                </c:pt>
                <c:pt idx="3">
                  <c:v>2.53841015311124E-2</c:v>
                </c:pt>
                <c:pt idx="4">
                  <c:v>3.3224755691330897E-2</c:v>
                </c:pt>
                <c:pt idx="5">
                  <c:v>1.7023959742788298E-2</c:v>
                </c:pt>
                <c:pt idx="6">
                  <c:v>1.6119033673079999E-2</c:v>
                </c:pt>
                <c:pt idx="7">
                  <c:v>2.6845634388496801E-2</c:v>
                </c:pt>
                <c:pt idx="8">
                  <c:v>3.3868089945001401E-2</c:v>
                </c:pt>
                <c:pt idx="9">
                  <c:v>1.55172329220198E-2</c:v>
                </c:pt>
                <c:pt idx="10">
                  <c:v>2.3769093172425003E-2</c:v>
                </c:pt>
                <c:pt idx="11">
                  <c:v>1.8794928898807101E-2</c:v>
                </c:pt>
                <c:pt idx="12">
                  <c:v>3.2555607196771599E-2</c:v>
                </c:pt>
                <c:pt idx="13">
                  <c:v>3.4156593268642899E-2</c:v>
                </c:pt>
                <c:pt idx="14">
                  <c:v>2.5406494356729301E-2</c:v>
                </c:pt>
                <c:pt idx="15">
                  <c:v>4.0812705274058496E-2</c:v>
                </c:pt>
                <c:pt idx="16">
                  <c:v>9.1413782510518695E-4</c:v>
                </c:pt>
                <c:pt idx="17">
                  <c:v>2.7213185742996401E-2</c:v>
                </c:pt>
                <c:pt idx="18">
                  <c:v>1.4956921920974999E-2</c:v>
                </c:pt>
              </c:numCache>
            </c:numRef>
          </c:val>
        </c:ser>
        <c:ser>
          <c:idx val="3"/>
          <c:order val="1"/>
          <c:tx>
            <c:strRef>
              <c:f>'Exhs11-6&amp;7(3e)'!$C$2</c:f>
              <c:strCache>
                <c:ptCount val="1"/>
                <c:pt idx="0">
                  <c:v>LT Bond Yld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'Exhs11-6&amp;7(3e)'!$A$7:$A$25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'Exhs11-6&amp;7(3e)'!$C$7:$C$25</c:f>
              <c:numCache>
                <c:formatCode>0.00%</c:formatCode>
                <c:ptCount val="19"/>
                <c:pt idx="0">
                  <c:v>7.2572700000000004E-2</c:v>
                </c:pt>
                <c:pt idx="1">
                  <c:v>6.5443500000000002E-2</c:v>
                </c:pt>
                <c:pt idx="2">
                  <c:v>7.9923999999999898E-2</c:v>
                </c:pt>
                <c:pt idx="3">
                  <c:v>6.0280199999999902E-2</c:v>
                </c:pt>
                <c:pt idx="4">
                  <c:v>6.7252499999999993E-2</c:v>
                </c:pt>
                <c:pt idx="5">
                  <c:v>6.0228299999999901E-2</c:v>
                </c:pt>
                <c:pt idx="6">
                  <c:v>5.4235079999999998E-2</c:v>
                </c:pt>
                <c:pt idx="7">
                  <c:v>6.8207779999999898E-2</c:v>
                </c:pt>
                <c:pt idx="8">
                  <c:v>5.5804900000000005E-2</c:v>
                </c:pt>
                <c:pt idx="9">
                  <c:v>5.7508949999999899E-2</c:v>
                </c:pt>
                <c:pt idx="10">
                  <c:v>4.8353799999999995E-2</c:v>
                </c:pt>
                <c:pt idx="11">
                  <c:v>5.1117099999999895E-2</c:v>
                </c:pt>
                <c:pt idx="12">
                  <c:v>4.8440740000000003E-2</c:v>
                </c:pt>
                <c:pt idx="13">
                  <c:v>4.612641E-2</c:v>
                </c:pt>
                <c:pt idx="14">
                  <c:v>4.909314E-2</c:v>
                </c:pt>
                <c:pt idx="15">
                  <c:v>4.5039160000000002E-2</c:v>
                </c:pt>
                <c:pt idx="16">
                  <c:v>3.0260099999999998E-2</c:v>
                </c:pt>
                <c:pt idx="17">
                  <c:v>4.58010999999999E-2</c:v>
                </c:pt>
                <c:pt idx="18">
                  <c:v>4.13781999999999E-2</c:v>
                </c:pt>
              </c:numCache>
            </c:numRef>
          </c:val>
        </c:ser>
        <c:ser>
          <c:idx val="4"/>
          <c:order val="2"/>
          <c:tx>
            <c:strRef>
              <c:f>'Exhs11-6&amp;7(3e)'!$D$2</c:f>
              <c:strCache>
                <c:ptCount val="1"/>
                <c:pt idx="0">
                  <c:v>NCREIF(Hist)*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'Exhs11-6&amp;7(3e)'!$A$7:$A$25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'Exhs11-6&amp;7(3e)'!$D$7:$D$25</c:f>
              <c:numCache>
                <c:formatCode>0.00%</c:formatCode>
                <c:ptCount val="19"/>
                <c:pt idx="0">
                  <c:v>9.4195036030524815E-2</c:v>
                </c:pt>
                <c:pt idx="1">
                  <c:v>8.8988525985927547E-2</c:v>
                </c:pt>
                <c:pt idx="2">
                  <c:v>8.7494488860627495E-2</c:v>
                </c:pt>
                <c:pt idx="3">
                  <c:v>8.6819389050949658E-2</c:v>
                </c:pt>
                <c:pt idx="4">
                  <c:v>8.7667904149133724E-2</c:v>
                </c:pt>
                <c:pt idx="5">
                  <c:v>9.0181687199596405E-2</c:v>
                </c:pt>
                <c:pt idx="6">
                  <c:v>9.3517901516911195E-2</c:v>
                </c:pt>
                <c:pt idx="7">
                  <c:v>9.4424689933908512E-2</c:v>
                </c:pt>
                <c:pt idx="8">
                  <c:v>9.5627575665711007E-2</c:v>
                </c:pt>
                <c:pt idx="9">
                  <c:v>9.4667012383880644E-2</c:v>
                </c:pt>
                <c:pt idx="10">
                  <c:v>9.3564688584910183E-2</c:v>
                </c:pt>
                <c:pt idx="11">
                  <c:v>9.3421768650109094E-2</c:v>
                </c:pt>
                <c:pt idx="12">
                  <c:v>9.5284638197695504E-2</c:v>
                </c:pt>
                <c:pt idx="13">
                  <c:v>9.8882535990141074E-2</c:v>
                </c:pt>
                <c:pt idx="14">
                  <c:v>0.10112783035216455</c:v>
                </c:pt>
                <c:pt idx="15">
                  <c:v>0.10298955638772278</c:v>
                </c:pt>
                <c:pt idx="16">
                  <c:v>9.714124094122556E-2</c:v>
                </c:pt>
                <c:pt idx="17">
                  <c:v>8.7674102420641109E-2</c:v>
                </c:pt>
                <c:pt idx="18">
                  <c:v>8.896464772252699E-2</c:v>
                </c:pt>
              </c:numCache>
            </c:numRef>
          </c:val>
        </c:ser>
        <c:ser>
          <c:idx val="0"/>
          <c:order val="3"/>
          <c:tx>
            <c:strRef>
              <c:f>'Exhs11-6&amp;7(3e)'!$E$2</c:f>
              <c:strCache>
                <c:ptCount val="1"/>
                <c:pt idx="0">
                  <c:v>PwC IRR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'Exhs11-6&amp;7(3e)'!$A$7:$A$25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'Exhs11-6&amp;7(3e)'!$E$7:$E$25</c:f>
              <c:numCache>
                <c:formatCode>0.00%</c:formatCode>
                <c:ptCount val="19"/>
                <c:pt idx="0">
                  <c:v>0.1215</c:v>
                </c:pt>
                <c:pt idx="1">
                  <c:v>0.1225</c:v>
                </c:pt>
                <c:pt idx="2">
                  <c:v>0.12180000000000001</c:v>
                </c:pt>
                <c:pt idx="3">
                  <c:v>0.1196</c:v>
                </c:pt>
                <c:pt idx="4">
                  <c:v>0.1182</c:v>
                </c:pt>
                <c:pt idx="5">
                  <c:v>0.1159</c:v>
                </c:pt>
                <c:pt idx="6">
                  <c:v>0.1135</c:v>
                </c:pt>
                <c:pt idx="7">
                  <c:v>0.1128</c:v>
                </c:pt>
                <c:pt idx="8">
                  <c:v>0.1129</c:v>
                </c:pt>
                <c:pt idx="9">
                  <c:v>0.1154</c:v>
                </c:pt>
                <c:pt idx="10">
                  <c:v>0.11559999999999999</c:v>
                </c:pt>
                <c:pt idx="11">
                  <c:v>0.11</c:v>
                </c:pt>
                <c:pt idx="12">
                  <c:v>0.1028</c:v>
                </c:pt>
                <c:pt idx="13">
                  <c:v>9.4299999999999995E-2</c:v>
                </c:pt>
                <c:pt idx="14">
                  <c:v>8.8099999999999998E-2</c:v>
                </c:pt>
                <c:pt idx="15">
                  <c:v>8.4099999999999994E-2</c:v>
                </c:pt>
                <c:pt idx="16">
                  <c:v>8.4699999999999998E-2</c:v>
                </c:pt>
                <c:pt idx="17">
                  <c:v>9.4899999999999998E-2</c:v>
                </c:pt>
                <c:pt idx="18">
                  <c:v>9.5799999999999996E-2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7243752"/>
        <c:axId val="437244144"/>
        <c:axId val="437255488"/>
      </c:bar3DChart>
      <c:catAx>
        <c:axId val="4372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7244144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43724414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243752"/>
        <c:crosses val="autoZero"/>
        <c:crossBetween val="between"/>
      </c:valAx>
      <c:serAx>
        <c:axId val="437255488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7244144"/>
        <c:crosses val="autoZero"/>
        <c:tickMarkSkip val="1"/>
      </c:ser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Exhibit 11-7: U.S. Institutional Real EstateStated going-in IRRs, Cap Rates, and Inflation</a:t>
            </a:r>
          </a:p>
        </c:rich>
      </c:tx>
      <c:layout>
        <c:manualLayout>
          <c:xMode val="edge"/>
          <c:yMode val="edge"/>
          <c:x val="9.8106995884773729E-2"/>
          <c:y val="2.806297056810404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365216058366633E-2"/>
          <c:y val="0.1108830680536408"/>
          <c:w val="0.89594510572555952"/>
          <c:h val="0.5667356811630536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'Exhs11-6&amp;7(3e)'!$B$33</c:f>
              <c:strCache>
                <c:ptCount val="1"/>
                <c:pt idx="0">
                  <c:v>IRR - OAR 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'Exhs11-6&amp;7(3e)'!$A$34:$A$53</c:f>
              <c:numCache>
                <c:formatCode>General</c:formatCode>
                <c:ptCount val="2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</c:numCache>
            </c:numRef>
          </c:cat>
          <c:val>
            <c:numRef>
              <c:f>'Exhs11-6&amp;7(3e)'!$B$34:$B$53</c:f>
              <c:numCache>
                <c:formatCode>0.00%</c:formatCode>
                <c:ptCount val="20"/>
                <c:pt idx="0">
                  <c:v>3.0600000000000002E-2</c:v>
                </c:pt>
                <c:pt idx="1">
                  <c:v>2.9700000000000004E-2</c:v>
                </c:pt>
                <c:pt idx="2">
                  <c:v>2.8900000000000009E-2</c:v>
                </c:pt>
                <c:pt idx="3">
                  <c:v>2.6499999999999996E-2</c:v>
                </c:pt>
                <c:pt idx="4">
                  <c:v>2.4300000000000002E-2</c:v>
                </c:pt>
                <c:pt idx="5">
                  <c:v>2.2400000000000003E-2</c:v>
                </c:pt>
                <c:pt idx="6">
                  <c:v>2.2699999999999998E-2</c:v>
                </c:pt>
                <c:pt idx="7">
                  <c:v>2.1499999999999991E-2</c:v>
                </c:pt>
                <c:pt idx="8">
                  <c:v>2.1500000000000005E-2</c:v>
                </c:pt>
                <c:pt idx="9">
                  <c:v>2.1199999999999997E-2</c:v>
                </c:pt>
                <c:pt idx="10">
                  <c:v>2.0099999999999993E-2</c:v>
                </c:pt>
                <c:pt idx="11">
                  <c:v>1.7700000000000007E-2</c:v>
                </c:pt>
                <c:pt idx="12">
                  <c:v>1.6600000000000004E-2</c:v>
                </c:pt>
                <c:pt idx="13">
                  <c:v>1.4899999999999997E-2</c:v>
                </c:pt>
                <c:pt idx="14">
                  <c:v>1.3899999999999996E-2</c:v>
                </c:pt>
                <c:pt idx="15">
                  <c:v>1.3999999999999999E-2</c:v>
                </c:pt>
                <c:pt idx="16">
                  <c:v>1.4799999999999994E-2</c:v>
                </c:pt>
                <c:pt idx="17">
                  <c:v>1.3999999999999999E-2</c:v>
                </c:pt>
                <c:pt idx="18">
                  <c:v>1.369999999999999E-2</c:v>
                </c:pt>
                <c:pt idx="19">
                  <c:v>1.4699999999999991E-2</c:v>
                </c:pt>
              </c:numCache>
            </c:numRef>
          </c:val>
        </c:ser>
        <c:ser>
          <c:idx val="2"/>
          <c:order val="1"/>
          <c:tx>
            <c:strRef>
              <c:f>'Exhs11-6&amp;7(3e)'!$C$33</c:f>
              <c:strCache>
                <c:ptCount val="1"/>
                <c:pt idx="0">
                  <c:v>Inflation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'Exhs11-6&amp;7(3e)'!$A$34:$A$53</c:f>
              <c:numCache>
                <c:formatCode>General</c:formatCode>
                <c:ptCount val="2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</c:numCache>
            </c:numRef>
          </c:cat>
          <c:val>
            <c:numRef>
              <c:f>'Exhs11-6&amp;7(3e)'!$C$34:$C$53</c:f>
              <c:numCache>
                <c:formatCode>0.00%</c:formatCode>
                <c:ptCount val="20"/>
                <c:pt idx="0">
                  <c:v>2.9006642776966799E-2</c:v>
                </c:pt>
                <c:pt idx="1">
                  <c:v>2.7484228589443802E-2</c:v>
                </c:pt>
                <c:pt idx="2">
                  <c:v>2.6748993678024902E-2</c:v>
                </c:pt>
                <c:pt idx="3">
                  <c:v>2.53841015311124E-2</c:v>
                </c:pt>
                <c:pt idx="4">
                  <c:v>3.3224755691330897E-2</c:v>
                </c:pt>
                <c:pt idx="5">
                  <c:v>1.7023959742788298E-2</c:v>
                </c:pt>
                <c:pt idx="6">
                  <c:v>1.6119033673079999E-2</c:v>
                </c:pt>
                <c:pt idx="7">
                  <c:v>2.6845634388496801E-2</c:v>
                </c:pt>
                <c:pt idx="8">
                  <c:v>3.3868089945001401E-2</c:v>
                </c:pt>
                <c:pt idx="9">
                  <c:v>1.55172329220198E-2</c:v>
                </c:pt>
                <c:pt idx="10">
                  <c:v>2.3769093172425003E-2</c:v>
                </c:pt>
                <c:pt idx="11">
                  <c:v>1.8794928898807101E-2</c:v>
                </c:pt>
                <c:pt idx="12">
                  <c:v>3.2555607196771599E-2</c:v>
                </c:pt>
                <c:pt idx="13">
                  <c:v>3.4156593268642899E-2</c:v>
                </c:pt>
                <c:pt idx="14">
                  <c:v>2.5406494356729301E-2</c:v>
                </c:pt>
                <c:pt idx="15">
                  <c:v>4.0812705274058496E-2</c:v>
                </c:pt>
                <c:pt idx="16">
                  <c:v>9.1413782510518695E-4</c:v>
                </c:pt>
                <c:pt idx="17">
                  <c:v>2.7213185742996401E-2</c:v>
                </c:pt>
                <c:pt idx="18">
                  <c:v>1.4956921920974999E-2</c:v>
                </c:pt>
              </c:numCache>
            </c:numRef>
          </c:val>
        </c:ser>
        <c:ser>
          <c:idx val="3"/>
          <c:order val="2"/>
          <c:tx>
            <c:strRef>
              <c:f>'Exhs11-6&amp;7(3e)'!$D$33</c:f>
              <c:strCache>
                <c:ptCount val="1"/>
                <c:pt idx="0">
                  <c:v>PwC Caprate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'Exhs11-6&amp;7(3e)'!$A$34:$A$53</c:f>
              <c:numCache>
                <c:formatCode>General</c:formatCode>
                <c:ptCount val="2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</c:numCache>
            </c:numRef>
          </c:cat>
          <c:val>
            <c:numRef>
              <c:f>'Exhs11-6&amp;7(3e)'!$D$34:$D$53</c:f>
              <c:numCache>
                <c:formatCode>0.00%</c:formatCode>
                <c:ptCount val="20"/>
                <c:pt idx="0">
                  <c:v>9.0899999999999995E-2</c:v>
                </c:pt>
                <c:pt idx="1">
                  <c:v>9.2799999999999994E-2</c:v>
                </c:pt>
                <c:pt idx="2">
                  <c:v>9.2899999999999996E-2</c:v>
                </c:pt>
                <c:pt idx="3">
                  <c:v>9.3100000000000002E-2</c:v>
                </c:pt>
                <c:pt idx="4">
                  <c:v>9.3899999999999997E-2</c:v>
                </c:pt>
                <c:pt idx="5">
                  <c:v>9.35E-2</c:v>
                </c:pt>
                <c:pt idx="6">
                  <c:v>9.0800000000000006E-2</c:v>
                </c:pt>
                <c:pt idx="7">
                  <c:v>9.1300000000000006E-2</c:v>
                </c:pt>
                <c:pt idx="8">
                  <c:v>9.1399999999999995E-2</c:v>
                </c:pt>
                <c:pt idx="9">
                  <c:v>9.4200000000000006E-2</c:v>
                </c:pt>
                <c:pt idx="10">
                  <c:v>9.5500000000000002E-2</c:v>
                </c:pt>
                <c:pt idx="11">
                  <c:v>9.2299999999999993E-2</c:v>
                </c:pt>
                <c:pt idx="12">
                  <c:v>8.6199999999999999E-2</c:v>
                </c:pt>
                <c:pt idx="13">
                  <c:v>7.9399999999999998E-2</c:v>
                </c:pt>
                <c:pt idx="14">
                  <c:v>7.4200000000000002E-2</c:v>
                </c:pt>
                <c:pt idx="15">
                  <c:v>7.0099999999999996E-2</c:v>
                </c:pt>
                <c:pt idx="16">
                  <c:v>6.9900000000000004E-2</c:v>
                </c:pt>
                <c:pt idx="17">
                  <c:v>8.09E-2</c:v>
                </c:pt>
                <c:pt idx="18">
                  <c:v>8.2100000000000006E-2</c:v>
                </c:pt>
                <c:pt idx="19">
                  <c:v>7.6300000000000007E-2</c:v>
                </c:pt>
              </c:numCache>
            </c:numRef>
          </c:val>
        </c:ser>
        <c:ser>
          <c:idx val="4"/>
          <c:order val="3"/>
          <c:tx>
            <c:strRef>
              <c:f>'Exhs11-6&amp;7(3e)'!$E$33</c:f>
              <c:strCache>
                <c:ptCount val="1"/>
                <c:pt idx="0">
                  <c:v>PwC IRR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'Exhs11-6&amp;7(3e)'!$A$34:$A$53</c:f>
              <c:numCache>
                <c:formatCode>General</c:formatCode>
                <c:ptCount val="2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</c:numCache>
            </c:numRef>
          </c:cat>
          <c:val>
            <c:numRef>
              <c:f>'Exhs11-6&amp;7(3e)'!$E$34:$E$53</c:f>
              <c:numCache>
                <c:formatCode>0.00%</c:formatCode>
                <c:ptCount val="20"/>
                <c:pt idx="0">
                  <c:v>0.1215</c:v>
                </c:pt>
                <c:pt idx="1">
                  <c:v>0.1225</c:v>
                </c:pt>
                <c:pt idx="2">
                  <c:v>0.12180000000000001</c:v>
                </c:pt>
                <c:pt idx="3">
                  <c:v>0.1196</c:v>
                </c:pt>
                <c:pt idx="4">
                  <c:v>0.1182</c:v>
                </c:pt>
                <c:pt idx="5">
                  <c:v>0.1159</c:v>
                </c:pt>
                <c:pt idx="6">
                  <c:v>0.1135</c:v>
                </c:pt>
                <c:pt idx="7">
                  <c:v>0.1128</c:v>
                </c:pt>
                <c:pt idx="8">
                  <c:v>0.1129</c:v>
                </c:pt>
                <c:pt idx="9">
                  <c:v>0.1154</c:v>
                </c:pt>
                <c:pt idx="10">
                  <c:v>0.11559999999999999</c:v>
                </c:pt>
                <c:pt idx="11">
                  <c:v>0.11</c:v>
                </c:pt>
                <c:pt idx="12">
                  <c:v>0.1028</c:v>
                </c:pt>
                <c:pt idx="13">
                  <c:v>9.4299999999999995E-2</c:v>
                </c:pt>
                <c:pt idx="14">
                  <c:v>8.8099999999999998E-2</c:v>
                </c:pt>
                <c:pt idx="15">
                  <c:v>8.4099999999999994E-2</c:v>
                </c:pt>
                <c:pt idx="16">
                  <c:v>8.4699999999999998E-2</c:v>
                </c:pt>
                <c:pt idx="17">
                  <c:v>9.4899999999999998E-2</c:v>
                </c:pt>
                <c:pt idx="18">
                  <c:v>9.5799999999999996E-2</c:v>
                </c:pt>
                <c:pt idx="19">
                  <c:v>9.0999999999999998E-2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131448"/>
        <c:axId val="436131840"/>
        <c:axId val="436122056"/>
      </c:bar3DChart>
      <c:catAx>
        <c:axId val="436131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613184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361318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131448"/>
        <c:crosses val="autoZero"/>
        <c:crossBetween val="between"/>
      </c:valAx>
      <c:serAx>
        <c:axId val="436122056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6131840"/>
        <c:crosses val="autoZero"/>
        <c:tickMarkSkip val="1"/>
      </c:ser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Exh.11-6 Backward-Looking vs Forward-Looking Total Returns in the U.S. Institutional Property Market: NCREIF vs PwC</a:t>
            </a:r>
          </a:p>
        </c:rich>
      </c:tx>
      <c:layout>
        <c:manualLayout>
          <c:xMode val="edge"/>
          <c:yMode val="edge"/>
          <c:x val="0.12235420010700909"/>
          <c:y val="1.3333333333333334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0750302279630776"/>
          <c:y val="0.11034173228346457"/>
          <c:w val="0.86895497613360129"/>
          <c:h val="0.64229790654158658"/>
        </c:manualLayout>
      </c:layout>
      <c:lineChart>
        <c:grouping val="standard"/>
        <c:varyColors val="0"/>
        <c:ser>
          <c:idx val="1"/>
          <c:order val="0"/>
          <c:tx>
            <c:strRef>
              <c:f>'Exhs11-6&amp;7(3e)'!$B$2</c:f>
              <c:strCache>
                <c:ptCount val="1"/>
                <c:pt idx="0">
                  <c:v>Inflation</c:v>
                </c:pt>
              </c:strCache>
            </c:strRef>
          </c:tx>
          <c:cat>
            <c:numRef>
              <c:f>'Exhs11-6&amp;7(3e)'!$A$7:$A$25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'Exhs11-6&amp;7(3e)'!$B$7:$B$25</c:f>
              <c:numCache>
                <c:formatCode>0.00%</c:formatCode>
                <c:ptCount val="19"/>
                <c:pt idx="0">
                  <c:v>2.9006642776966799E-2</c:v>
                </c:pt>
                <c:pt idx="1">
                  <c:v>2.7484228589443802E-2</c:v>
                </c:pt>
                <c:pt idx="2">
                  <c:v>2.6748993678024902E-2</c:v>
                </c:pt>
                <c:pt idx="3">
                  <c:v>2.53841015311124E-2</c:v>
                </c:pt>
                <c:pt idx="4">
                  <c:v>3.3224755691330897E-2</c:v>
                </c:pt>
                <c:pt idx="5">
                  <c:v>1.7023959742788298E-2</c:v>
                </c:pt>
                <c:pt idx="6">
                  <c:v>1.6119033673079999E-2</c:v>
                </c:pt>
                <c:pt idx="7">
                  <c:v>2.6845634388496801E-2</c:v>
                </c:pt>
                <c:pt idx="8">
                  <c:v>3.3868089945001401E-2</c:v>
                </c:pt>
                <c:pt idx="9">
                  <c:v>1.55172329220198E-2</c:v>
                </c:pt>
                <c:pt idx="10">
                  <c:v>2.3769093172425003E-2</c:v>
                </c:pt>
                <c:pt idx="11">
                  <c:v>1.8794928898807101E-2</c:v>
                </c:pt>
                <c:pt idx="12">
                  <c:v>3.2555607196771599E-2</c:v>
                </c:pt>
                <c:pt idx="13">
                  <c:v>3.4156593268642899E-2</c:v>
                </c:pt>
                <c:pt idx="14">
                  <c:v>2.5406494356729301E-2</c:v>
                </c:pt>
                <c:pt idx="15">
                  <c:v>4.0812705274058496E-2</c:v>
                </c:pt>
                <c:pt idx="16">
                  <c:v>9.1413782510518695E-4</c:v>
                </c:pt>
                <c:pt idx="17">
                  <c:v>2.7213185742996401E-2</c:v>
                </c:pt>
                <c:pt idx="18">
                  <c:v>1.4956921920974999E-2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'Exhs11-6&amp;7(3e)'!$C$2</c:f>
              <c:strCache>
                <c:ptCount val="1"/>
                <c:pt idx="0">
                  <c:v>LT Bond Yld</c:v>
                </c:pt>
              </c:strCache>
            </c:strRef>
          </c:tx>
          <c:cat>
            <c:numRef>
              <c:f>'Exhs11-6&amp;7(3e)'!$A$7:$A$25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'Exhs11-6&amp;7(3e)'!$C$7:$C$25</c:f>
              <c:numCache>
                <c:formatCode>0.00%</c:formatCode>
                <c:ptCount val="19"/>
                <c:pt idx="0">
                  <c:v>7.2572700000000004E-2</c:v>
                </c:pt>
                <c:pt idx="1">
                  <c:v>6.5443500000000002E-2</c:v>
                </c:pt>
                <c:pt idx="2">
                  <c:v>7.9923999999999898E-2</c:v>
                </c:pt>
                <c:pt idx="3">
                  <c:v>6.0280199999999902E-2</c:v>
                </c:pt>
                <c:pt idx="4">
                  <c:v>6.7252499999999993E-2</c:v>
                </c:pt>
                <c:pt idx="5">
                  <c:v>6.0228299999999901E-2</c:v>
                </c:pt>
                <c:pt idx="6">
                  <c:v>5.4235079999999998E-2</c:v>
                </c:pt>
                <c:pt idx="7">
                  <c:v>6.8207779999999898E-2</c:v>
                </c:pt>
                <c:pt idx="8">
                  <c:v>5.5804900000000005E-2</c:v>
                </c:pt>
                <c:pt idx="9">
                  <c:v>5.7508949999999899E-2</c:v>
                </c:pt>
                <c:pt idx="10">
                  <c:v>4.8353799999999995E-2</c:v>
                </c:pt>
                <c:pt idx="11">
                  <c:v>5.1117099999999895E-2</c:v>
                </c:pt>
                <c:pt idx="12">
                  <c:v>4.8440740000000003E-2</c:v>
                </c:pt>
                <c:pt idx="13">
                  <c:v>4.612641E-2</c:v>
                </c:pt>
                <c:pt idx="14">
                  <c:v>4.909314E-2</c:v>
                </c:pt>
                <c:pt idx="15">
                  <c:v>4.5039160000000002E-2</c:v>
                </c:pt>
                <c:pt idx="16">
                  <c:v>3.0260099999999998E-2</c:v>
                </c:pt>
                <c:pt idx="17">
                  <c:v>4.58010999999999E-2</c:v>
                </c:pt>
                <c:pt idx="18">
                  <c:v>4.13781999999999E-2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'Exhs11-6&amp;7(3e)'!$D$2</c:f>
              <c:strCache>
                <c:ptCount val="1"/>
                <c:pt idx="0">
                  <c:v>NCREIF(Hist)*</c:v>
                </c:pt>
              </c:strCache>
            </c:strRef>
          </c:tx>
          <c:cat>
            <c:numRef>
              <c:f>'Exhs11-6&amp;7(3e)'!$A$7:$A$25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'Exhs11-6&amp;7(3e)'!$D$7:$D$25</c:f>
              <c:numCache>
                <c:formatCode>0.00%</c:formatCode>
                <c:ptCount val="19"/>
                <c:pt idx="0">
                  <c:v>9.4195036030524815E-2</c:v>
                </c:pt>
                <c:pt idx="1">
                  <c:v>8.8988525985927547E-2</c:v>
                </c:pt>
                <c:pt idx="2">
                  <c:v>8.7494488860627495E-2</c:v>
                </c:pt>
                <c:pt idx="3">
                  <c:v>8.6819389050949658E-2</c:v>
                </c:pt>
                <c:pt idx="4">
                  <c:v>8.7667904149133724E-2</c:v>
                </c:pt>
                <c:pt idx="5">
                  <c:v>9.0181687199596405E-2</c:v>
                </c:pt>
                <c:pt idx="6">
                  <c:v>9.3517901516911195E-2</c:v>
                </c:pt>
                <c:pt idx="7">
                  <c:v>9.4424689933908512E-2</c:v>
                </c:pt>
                <c:pt idx="8">
                  <c:v>9.5627575665711007E-2</c:v>
                </c:pt>
                <c:pt idx="9">
                  <c:v>9.4667012383880644E-2</c:v>
                </c:pt>
                <c:pt idx="10">
                  <c:v>9.3564688584910183E-2</c:v>
                </c:pt>
                <c:pt idx="11">
                  <c:v>9.3421768650109094E-2</c:v>
                </c:pt>
                <c:pt idx="12">
                  <c:v>9.5284638197695504E-2</c:v>
                </c:pt>
                <c:pt idx="13">
                  <c:v>9.8882535990141074E-2</c:v>
                </c:pt>
                <c:pt idx="14">
                  <c:v>0.10112783035216455</c:v>
                </c:pt>
                <c:pt idx="15">
                  <c:v>0.10298955638772278</c:v>
                </c:pt>
                <c:pt idx="16">
                  <c:v>9.714124094122556E-2</c:v>
                </c:pt>
                <c:pt idx="17">
                  <c:v>8.7674102420641109E-2</c:v>
                </c:pt>
                <c:pt idx="18">
                  <c:v>8.896464772252699E-2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'Exhs11-6&amp;7(3e)'!$E$2</c:f>
              <c:strCache>
                <c:ptCount val="1"/>
                <c:pt idx="0">
                  <c:v>PwC IRR</c:v>
                </c:pt>
              </c:strCache>
            </c:strRef>
          </c:tx>
          <c:cat>
            <c:numRef>
              <c:f>'Exhs11-6&amp;7(3e)'!$A$7:$A$25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'Exhs11-6&amp;7(3e)'!$E$7:$E$25</c:f>
              <c:numCache>
                <c:formatCode>0.00%</c:formatCode>
                <c:ptCount val="19"/>
                <c:pt idx="0">
                  <c:v>0.1215</c:v>
                </c:pt>
                <c:pt idx="1">
                  <c:v>0.1225</c:v>
                </c:pt>
                <c:pt idx="2">
                  <c:v>0.12180000000000001</c:v>
                </c:pt>
                <c:pt idx="3">
                  <c:v>0.1196</c:v>
                </c:pt>
                <c:pt idx="4">
                  <c:v>0.1182</c:v>
                </c:pt>
                <c:pt idx="5">
                  <c:v>0.1159</c:v>
                </c:pt>
                <c:pt idx="6">
                  <c:v>0.1135</c:v>
                </c:pt>
                <c:pt idx="7">
                  <c:v>0.1128</c:v>
                </c:pt>
                <c:pt idx="8">
                  <c:v>0.1129</c:v>
                </c:pt>
                <c:pt idx="9">
                  <c:v>0.1154</c:v>
                </c:pt>
                <c:pt idx="10">
                  <c:v>0.11559999999999999</c:v>
                </c:pt>
                <c:pt idx="11">
                  <c:v>0.11</c:v>
                </c:pt>
                <c:pt idx="12">
                  <c:v>0.1028</c:v>
                </c:pt>
                <c:pt idx="13">
                  <c:v>9.4299999999999995E-2</c:v>
                </c:pt>
                <c:pt idx="14">
                  <c:v>8.8099999999999998E-2</c:v>
                </c:pt>
                <c:pt idx="15">
                  <c:v>8.4099999999999994E-2</c:v>
                </c:pt>
                <c:pt idx="16">
                  <c:v>8.4699999999999998E-2</c:v>
                </c:pt>
                <c:pt idx="17">
                  <c:v>9.4899999999999998E-2</c:v>
                </c:pt>
                <c:pt idx="18">
                  <c:v>9.5799999999999996E-2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33016"/>
        <c:axId val="434239624"/>
      </c:lineChart>
      <c:catAx>
        <c:axId val="43613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 baseline="0"/>
            </a:pPr>
            <a:endParaRPr lang="en-US"/>
          </a:p>
        </c:txPr>
        <c:crossAx val="434239624"/>
        <c:crosses val="autoZero"/>
        <c:auto val="1"/>
        <c:lblAlgn val="ctr"/>
        <c:lblOffset val="100"/>
        <c:noMultiLvlLbl val="0"/>
      </c:catAx>
      <c:valAx>
        <c:axId val="434239624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  <a:alpha val="52000"/>
                </a:sys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436133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981172297283061E-2"/>
          <c:y val="0.87018749450577049"/>
          <c:w val="0.87403765540543388"/>
          <c:h val="6.8345144356955378E-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Exh.11-7 StatedGoing-in IRRs, Cap Rates, &amp; Inflation</a:t>
            </a:r>
          </a:p>
        </c:rich>
      </c:tx>
      <c:layout>
        <c:manualLayout>
          <c:xMode val="edge"/>
          <c:yMode val="edge"/>
          <c:x val="0.25076511503477794"/>
          <c:y val="1.9712918660287081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0750302279630776"/>
          <c:y val="0.11034173228346457"/>
          <c:w val="0.86895497613360173"/>
          <c:h val="0.64229790654158714"/>
        </c:manualLayout>
      </c:layout>
      <c:lineChart>
        <c:grouping val="standard"/>
        <c:varyColors val="0"/>
        <c:ser>
          <c:idx val="1"/>
          <c:order val="0"/>
          <c:tx>
            <c:strRef>
              <c:f>'Exhs11-6&amp;7(3e)'!$B$33</c:f>
              <c:strCache>
                <c:ptCount val="1"/>
                <c:pt idx="0">
                  <c:v>IRR - OAR </c:v>
                </c:pt>
              </c:strCache>
            </c:strRef>
          </c:tx>
          <c:cat>
            <c:numRef>
              <c:f>'Exhs11-6&amp;7(3e)'!$A$34:$A$52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'Exhs11-6&amp;7(3e)'!$B$34:$B$52</c:f>
              <c:numCache>
                <c:formatCode>0.00%</c:formatCode>
                <c:ptCount val="19"/>
                <c:pt idx="0">
                  <c:v>3.0600000000000002E-2</c:v>
                </c:pt>
                <c:pt idx="1">
                  <c:v>2.9700000000000004E-2</c:v>
                </c:pt>
                <c:pt idx="2">
                  <c:v>2.8900000000000009E-2</c:v>
                </c:pt>
                <c:pt idx="3">
                  <c:v>2.6499999999999996E-2</c:v>
                </c:pt>
                <c:pt idx="4">
                  <c:v>2.4300000000000002E-2</c:v>
                </c:pt>
                <c:pt idx="5">
                  <c:v>2.2400000000000003E-2</c:v>
                </c:pt>
                <c:pt idx="6">
                  <c:v>2.2699999999999998E-2</c:v>
                </c:pt>
                <c:pt idx="7">
                  <c:v>2.1499999999999991E-2</c:v>
                </c:pt>
                <c:pt idx="8">
                  <c:v>2.1500000000000005E-2</c:v>
                </c:pt>
                <c:pt idx="9">
                  <c:v>2.1199999999999997E-2</c:v>
                </c:pt>
                <c:pt idx="10">
                  <c:v>2.0099999999999993E-2</c:v>
                </c:pt>
                <c:pt idx="11">
                  <c:v>1.7700000000000007E-2</c:v>
                </c:pt>
                <c:pt idx="12">
                  <c:v>1.6600000000000004E-2</c:v>
                </c:pt>
                <c:pt idx="13">
                  <c:v>1.4899999999999997E-2</c:v>
                </c:pt>
                <c:pt idx="14">
                  <c:v>1.3899999999999996E-2</c:v>
                </c:pt>
                <c:pt idx="15">
                  <c:v>1.3999999999999999E-2</c:v>
                </c:pt>
                <c:pt idx="16">
                  <c:v>1.4799999999999994E-2</c:v>
                </c:pt>
                <c:pt idx="17">
                  <c:v>1.3999999999999999E-2</c:v>
                </c:pt>
                <c:pt idx="18">
                  <c:v>1.369999999999999E-2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'Exhs11-6&amp;7(3e)'!$C$33</c:f>
              <c:strCache>
                <c:ptCount val="1"/>
                <c:pt idx="0">
                  <c:v>Inflation</c:v>
                </c:pt>
              </c:strCache>
            </c:strRef>
          </c:tx>
          <c:cat>
            <c:numRef>
              <c:f>'Exhs11-6&amp;7(3e)'!$A$34:$A$52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'Exhs11-6&amp;7(3e)'!$C$34:$C$52</c:f>
              <c:numCache>
                <c:formatCode>0.00%</c:formatCode>
                <c:ptCount val="19"/>
                <c:pt idx="0">
                  <c:v>2.9006642776966799E-2</c:v>
                </c:pt>
                <c:pt idx="1">
                  <c:v>2.7484228589443802E-2</c:v>
                </c:pt>
                <c:pt idx="2">
                  <c:v>2.6748993678024902E-2</c:v>
                </c:pt>
                <c:pt idx="3">
                  <c:v>2.53841015311124E-2</c:v>
                </c:pt>
                <c:pt idx="4">
                  <c:v>3.3224755691330897E-2</c:v>
                </c:pt>
                <c:pt idx="5">
                  <c:v>1.7023959742788298E-2</c:v>
                </c:pt>
                <c:pt idx="6">
                  <c:v>1.6119033673079999E-2</c:v>
                </c:pt>
                <c:pt idx="7">
                  <c:v>2.6845634388496801E-2</c:v>
                </c:pt>
                <c:pt idx="8">
                  <c:v>3.3868089945001401E-2</c:v>
                </c:pt>
                <c:pt idx="9">
                  <c:v>1.55172329220198E-2</c:v>
                </c:pt>
                <c:pt idx="10">
                  <c:v>2.3769093172425003E-2</c:v>
                </c:pt>
                <c:pt idx="11">
                  <c:v>1.8794928898807101E-2</c:v>
                </c:pt>
                <c:pt idx="12">
                  <c:v>3.2555607196771599E-2</c:v>
                </c:pt>
                <c:pt idx="13">
                  <c:v>3.4156593268642899E-2</c:v>
                </c:pt>
                <c:pt idx="14">
                  <c:v>2.5406494356729301E-2</c:v>
                </c:pt>
                <c:pt idx="15">
                  <c:v>4.0812705274058496E-2</c:v>
                </c:pt>
                <c:pt idx="16">
                  <c:v>9.1413782510518695E-4</c:v>
                </c:pt>
                <c:pt idx="17">
                  <c:v>2.7213185742996401E-2</c:v>
                </c:pt>
                <c:pt idx="18">
                  <c:v>1.4956921920974999E-2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'Exhs11-6&amp;7(3e)'!$D$33</c:f>
              <c:strCache>
                <c:ptCount val="1"/>
                <c:pt idx="0">
                  <c:v>PwC Caprate</c:v>
                </c:pt>
              </c:strCache>
            </c:strRef>
          </c:tx>
          <c:cat>
            <c:numRef>
              <c:f>'Exhs11-6&amp;7(3e)'!$A$34:$A$52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'Exhs11-6&amp;7(3e)'!$D$34:$D$52</c:f>
              <c:numCache>
                <c:formatCode>0.00%</c:formatCode>
                <c:ptCount val="19"/>
                <c:pt idx="0">
                  <c:v>9.0899999999999995E-2</c:v>
                </c:pt>
                <c:pt idx="1">
                  <c:v>9.2799999999999994E-2</c:v>
                </c:pt>
                <c:pt idx="2">
                  <c:v>9.2899999999999996E-2</c:v>
                </c:pt>
                <c:pt idx="3">
                  <c:v>9.3100000000000002E-2</c:v>
                </c:pt>
                <c:pt idx="4">
                  <c:v>9.3899999999999997E-2</c:v>
                </c:pt>
                <c:pt idx="5">
                  <c:v>9.35E-2</c:v>
                </c:pt>
                <c:pt idx="6">
                  <c:v>9.0800000000000006E-2</c:v>
                </c:pt>
                <c:pt idx="7">
                  <c:v>9.1300000000000006E-2</c:v>
                </c:pt>
                <c:pt idx="8">
                  <c:v>9.1399999999999995E-2</c:v>
                </c:pt>
                <c:pt idx="9">
                  <c:v>9.4200000000000006E-2</c:v>
                </c:pt>
                <c:pt idx="10">
                  <c:v>9.5500000000000002E-2</c:v>
                </c:pt>
                <c:pt idx="11">
                  <c:v>9.2299999999999993E-2</c:v>
                </c:pt>
                <c:pt idx="12">
                  <c:v>8.6199999999999999E-2</c:v>
                </c:pt>
                <c:pt idx="13">
                  <c:v>7.9399999999999998E-2</c:v>
                </c:pt>
                <c:pt idx="14">
                  <c:v>7.4200000000000002E-2</c:v>
                </c:pt>
                <c:pt idx="15">
                  <c:v>7.0099999999999996E-2</c:v>
                </c:pt>
                <c:pt idx="16">
                  <c:v>6.9900000000000004E-2</c:v>
                </c:pt>
                <c:pt idx="17">
                  <c:v>8.09E-2</c:v>
                </c:pt>
                <c:pt idx="18">
                  <c:v>8.2100000000000006E-2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'Exhs11-6&amp;7(3e)'!$E$33</c:f>
              <c:strCache>
                <c:ptCount val="1"/>
                <c:pt idx="0">
                  <c:v>PwC IRR</c:v>
                </c:pt>
              </c:strCache>
            </c:strRef>
          </c:tx>
          <c:cat>
            <c:numRef>
              <c:f>'Exhs11-6&amp;7(3e)'!$A$34:$A$52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'Exhs11-6&amp;7(3e)'!$E$34:$E$52</c:f>
              <c:numCache>
                <c:formatCode>0.00%</c:formatCode>
                <c:ptCount val="19"/>
                <c:pt idx="0">
                  <c:v>0.1215</c:v>
                </c:pt>
                <c:pt idx="1">
                  <c:v>0.1225</c:v>
                </c:pt>
                <c:pt idx="2">
                  <c:v>0.12180000000000001</c:v>
                </c:pt>
                <c:pt idx="3">
                  <c:v>0.1196</c:v>
                </c:pt>
                <c:pt idx="4">
                  <c:v>0.1182</c:v>
                </c:pt>
                <c:pt idx="5">
                  <c:v>0.1159</c:v>
                </c:pt>
                <c:pt idx="6">
                  <c:v>0.1135</c:v>
                </c:pt>
                <c:pt idx="7">
                  <c:v>0.1128</c:v>
                </c:pt>
                <c:pt idx="8">
                  <c:v>0.1129</c:v>
                </c:pt>
                <c:pt idx="9">
                  <c:v>0.1154</c:v>
                </c:pt>
                <c:pt idx="10">
                  <c:v>0.11559999999999999</c:v>
                </c:pt>
                <c:pt idx="11">
                  <c:v>0.11</c:v>
                </c:pt>
                <c:pt idx="12">
                  <c:v>0.1028</c:v>
                </c:pt>
                <c:pt idx="13">
                  <c:v>9.4299999999999995E-2</c:v>
                </c:pt>
                <c:pt idx="14">
                  <c:v>8.8099999999999998E-2</c:v>
                </c:pt>
                <c:pt idx="15">
                  <c:v>8.4099999999999994E-2</c:v>
                </c:pt>
                <c:pt idx="16">
                  <c:v>8.4699999999999998E-2</c:v>
                </c:pt>
                <c:pt idx="17">
                  <c:v>9.4899999999999998E-2</c:v>
                </c:pt>
                <c:pt idx="18">
                  <c:v>9.5799999999999996E-2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40408"/>
        <c:axId val="434240800"/>
      </c:lineChart>
      <c:catAx>
        <c:axId val="434240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 baseline="0"/>
            </a:pPr>
            <a:endParaRPr lang="en-US"/>
          </a:p>
        </c:txPr>
        <c:crossAx val="434240800"/>
        <c:crosses val="autoZero"/>
        <c:auto val="1"/>
        <c:lblAlgn val="ctr"/>
        <c:lblOffset val="100"/>
        <c:noMultiLvlLbl val="0"/>
      </c:catAx>
      <c:valAx>
        <c:axId val="43424080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  <a:alpha val="52000"/>
                </a:sys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434240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981172297283061E-2"/>
          <c:y val="0.87018749450577082"/>
          <c:w val="0.8740376554054341"/>
          <c:h val="6.8345144356955378E-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Exh.11-8a: Investor Total Return Expectations (IRR) for Various Property Types*</a:t>
            </a:r>
          </a:p>
        </c:rich>
      </c:tx>
      <c:layout>
        <c:manualLayout>
          <c:xMode val="edge"/>
          <c:yMode val="edge"/>
          <c:x val="0.15831678818260381"/>
          <c:y val="3.073770491803278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637292786053342"/>
          <c:y val="0.14139344262295087"/>
          <c:w val="0.78557191098203338"/>
          <c:h val="0.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'Exhs11-8(3e)'!$B$3</c:f>
              <c:strCache>
                <c:ptCount val="1"/>
                <c:pt idx="0">
                  <c:v>Institutional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'Exhs11-8(3e)'!$A$4:$A$10</c:f>
              <c:strCache>
                <c:ptCount val="7"/>
                <c:pt idx="0">
                  <c:v>Malls</c:v>
                </c:pt>
                <c:pt idx="1">
                  <c:v>Strip Ctrs</c:v>
                </c:pt>
                <c:pt idx="2">
                  <c:v>Indust.</c:v>
                </c:pt>
                <c:pt idx="3">
                  <c:v>Apts</c:v>
                </c:pt>
                <c:pt idx="4">
                  <c:v>Suburb.Off</c:v>
                </c:pt>
                <c:pt idx="5">
                  <c:v>Chicago Off.</c:v>
                </c:pt>
                <c:pt idx="6">
                  <c:v>Manh Off</c:v>
                </c:pt>
              </c:strCache>
            </c:strRef>
          </c:cat>
          <c:val>
            <c:numRef>
              <c:f>'Exhs11-8(3e)'!$B$4:$B$10</c:f>
              <c:numCache>
                <c:formatCode>0.00%</c:formatCode>
                <c:ptCount val="7"/>
                <c:pt idx="0">
                  <c:v>9.69E-2</c:v>
                </c:pt>
                <c:pt idx="1">
                  <c:v>8.9700000000000002E-2</c:v>
                </c:pt>
                <c:pt idx="2">
                  <c:v>8.7599999999999997E-2</c:v>
                </c:pt>
                <c:pt idx="3">
                  <c:v>8.7800000000000003E-2</c:v>
                </c:pt>
                <c:pt idx="4">
                  <c:v>9.11E-2</c:v>
                </c:pt>
                <c:pt idx="5">
                  <c:v>9.5500000000000002E-2</c:v>
                </c:pt>
                <c:pt idx="6">
                  <c:v>7.8100000000000003E-2</c:v>
                </c:pt>
              </c:numCache>
            </c:numRef>
          </c:val>
        </c:ser>
        <c:ser>
          <c:idx val="1"/>
          <c:order val="1"/>
          <c:tx>
            <c:strRef>
              <c:f>'Exhs11-8(3e)'!$C$3</c:f>
              <c:strCache>
                <c:ptCount val="1"/>
                <c:pt idx="0">
                  <c:v>Non-institutional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'Exhs11-8(3e)'!$A$4:$A$10</c:f>
              <c:strCache>
                <c:ptCount val="7"/>
                <c:pt idx="0">
                  <c:v>Malls</c:v>
                </c:pt>
                <c:pt idx="1">
                  <c:v>Strip Ctrs</c:v>
                </c:pt>
                <c:pt idx="2">
                  <c:v>Indust.</c:v>
                </c:pt>
                <c:pt idx="3">
                  <c:v>Apts</c:v>
                </c:pt>
                <c:pt idx="4">
                  <c:v>Suburb.Off</c:v>
                </c:pt>
                <c:pt idx="5">
                  <c:v>Chicago Off.</c:v>
                </c:pt>
                <c:pt idx="6">
                  <c:v>Manh Off</c:v>
                </c:pt>
              </c:strCache>
            </c:strRef>
          </c:cat>
          <c:val>
            <c:numRef>
              <c:f>'Exhs11-8(3e)'!$C$4:$C$10</c:f>
              <c:numCache>
                <c:formatCode>0.00%</c:formatCode>
                <c:ptCount val="7"/>
                <c:pt idx="0">
                  <c:v>0.11609999999999999</c:v>
                </c:pt>
                <c:pt idx="1">
                  <c:v>0.1132</c:v>
                </c:pt>
                <c:pt idx="2">
                  <c:v>0.1159</c:v>
                </c:pt>
                <c:pt idx="3">
                  <c:v>0.10980000000000001</c:v>
                </c:pt>
                <c:pt idx="4">
                  <c:v>0.104</c:v>
                </c:pt>
                <c:pt idx="5">
                  <c:v>0.12429999999999999</c:v>
                </c:pt>
                <c:pt idx="6">
                  <c:v>9.4399999999999998E-2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241672"/>
        <c:axId val="434242064"/>
        <c:axId val="419894536"/>
      </c:bar3DChart>
      <c:catAx>
        <c:axId val="434241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*Source: PwC Real Estate Investor Survey,2ndt quarter 2011</a:t>
                </a:r>
              </a:p>
            </c:rich>
          </c:tx>
          <c:layout>
            <c:manualLayout>
              <c:xMode val="edge"/>
              <c:yMode val="edge"/>
              <c:x val="8.8176438987779313E-2"/>
              <c:y val="0.745901639344262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24206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342420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241672"/>
        <c:crosses val="autoZero"/>
        <c:crossBetween val="between"/>
      </c:valAx>
      <c:serAx>
        <c:axId val="419894536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4242064"/>
        <c:crosses val="autoZero"/>
        <c:tickMarkSkip val="1"/>
      </c:ser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Exh.11-8b: Investor Cap Rate Expectations for Various Property Types*</a:t>
            </a:r>
          </a:p>
        </c:rich>
      </c:tx>
      <c:layout>
        <c:manualLayout>
          <c:xMode val="edge"/>
          <c:yMode val="edge"/>
          <c:x val="0.112"/>
          <c:y val="3.0674907885408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800000000000001"/>
          <c:y val="0.11042966838747041"/>
          <c:w val="0.80400000000000005"/>
          <c:h val="0.5316984033470799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'Exhs11-8(3e)'!$E$3</c:f>
              <c:strCache>
                <c:ptCount val="1"/>
                <c:pt idx="0">
                  <c:v>Institutional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'Exhs11-8(3e)'!$A$4:$A$10</c:f>
              <c:strCache>
                <c:ptCount val="7"/>
                <c:pt idx="0">
                  <c:v>Malls</c:v>
                </c:pt>
                <c:pt idx="1">
                  <c:v>Strip Ctrs</c:v>
                </c:pt>
                <c:pt idx="2">
                  <c:v>Indust.</c:v>
                </c:pt>
                <c:pt idx="3">
                  <c:v>Apts</c:v>
                </c:pt>
                <c:pt idx="4">
                  <c:v>Suburb.Off</c:v>
                </c:pt>
                <c:pt idx="5">
                  <c:v>Chicago Off.</c:v>
                </c:pt>
                <c:pt idx="6">
                  <c:v>Manh Off</c:v>
                </c:pt>
              </c:strCache>
            </c:strRef>
          </c:cat>
          <c:val>
            <c:numRef>
              <c:f>'Exhs11-8(3e)'!$E$4:$E$10</c:f>
              <c:numCache>
                <c:formatCode>0.00%</c:formatCode>
                <c:ptCount val="7"/>
                <c:pt idx="0">
                  <c:v>7.4999999999999997E-2</c:v>
                </c:pt>
                <c:pt idx="1">
                  <c:v>7.3999999999999996E-2</c:v>
                </c:pt>
                <c:pt idx="2">
                  <c:v>7.7600000000000002E-2</c:v>
                </c:pt>
                <c:pt idx="3">
                  <c:v>6.2899999999999998E-2</c:v>
                </c:pt>
                <c:pt idx="4">
                  <c:v>8.0399999999999999E-2</c:v>
                </c:pt>
                <c:pt idx="5">
                  <c:v>8.3299999999999999E-2</c:v>
                </c:pt>
                <c:pt idx="6">
                  <c:v>0.06</c:v>
                </c:pt>
              </c:numCache>
            </c:numRef>
          </c:val>
        </c:ser>
        <c:ser>
          <c:idx val="1"/>
          <c:order val="1"/>
          <c:tx>
            <c:strRef>
              <c:f>'Exhs11-8(3e)'!$F$3</c:f>
              <c:strCache>
                <c:ptCount val="1"/>
                <c:pt idx="0">
                  <c:v>Non-institutional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'Exhs11-8(3e)'!$A$4:$A$10</c:f>
              <c:strCache>
                <c:ptCount val="7"/>
                <c:pt idx="0">
                  <c:v>Malls</c:v>
                </c:pt>
                <c:pt idx="1">
                  <c:v>Strip Ctrs</c:v>
                </c:pt>
                <c:pt idx="2">
                  <c:v>Indust.</c:v>
                </c:pt>
                <c:pt idx="3">
                  <c:v>Apts</c:v>
                </c:pt>
                <c:pt idx="4">
                  <c:v>Suburb.Off</c:v>
                </c:pt>
                <c:pt idx="5">
                  <c:v>Chicago Off.</c:v>
                </c:pt>
                <c:pt idx="6">
                  <c:v>Manh Off</c:v>
                </c:pt>
              </c:strCache>
            </c:strRef>
          </c:cat>
          <c:val>
            <c:numRef>
              <c:f>'Exhs11-8(3e)'!$F$4:$F$10</c:f>
              <c:numCache>
                <c:formatCode>0.00%</c:formatCode>
                <c:ptCount val="7"/>
                <c:pt idx="0">
                  <c:v>0.10289999999999999</c:v>
                </c:pt>
                <c:pt idx="1">
                  <c:v>9.9000000000000005E-2</c:v>
                </c:pt>
                <c:pt idx="2">
                  <c:v>0.1018</c:v>
                </c:pt>
                <c:pt idx="3">
                  <c:v>7.9899999999999999E-2</c:v>
                </c:pt>
                <c:pt idx="4">
                  <c:v>9.5799999999999996E-2</c:v>
                </c:pt>
                <c:pt idx="5">
                  <c:v>0.105</c:v>
                </c:pt>
                <c:pt idx="6">
                  <c:v>8.1299999999999997E-2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243240"/>
        <c:axId val="435675064"/>
        <c:axId val="433891752"/>
      </c:bar3DChart>
      <c:catAx>
        <c:axId val="434243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*Source: PwC Rea Estate Investor Survey, 2nd quarter 2011</a:t>
                </a:r>
              </a:p>
            </c:rich>
          </c:tx>
          <c:layout>
            <c:manualLayout>
              <c:xMode val="edge"/>
              <c:yMode val="edge"/>
              <c:x val="7.8000000000000014E-2"/>
              <c:y val="0.74437776468591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67506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356750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243240"/>
        <c:crosses val="autoZero"/>
        <c:crossBetween val="between"/>
      </c:valAx>
      <c:serAx>
        <c:axId val="433891752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5675064"/>
        <c:crosses val="autoZero"/>
        <c:tickMarkSkip val="1"/>
      </c:ser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17</xdr:col>
      <xdr:colOff>571500</xdr:colOff>
      <xdr:row>27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17</xdr:col>
      <xdr:colOff>571500</xdr:colOff>
      <xdr:row>54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0.01309</cdr:x>
      <cdr:y>0.94828</cdr:y>
    </cdr:from>
    <cdr:to>
      <cdr:x>0.88743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7" y="4714896"/>
          <a:ext cx="6362693" cy="257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NOI gro avg = 3.0%/yr, Infla</a:t>
          </a:r>
          <a:r>
            <a:rPr lang="en-US" sz="1100" baseline="0"/>
            <a:t> avg = 3.8%/yr. NOI is gross of CapEx averaging 31% of NOI. </a:t>
          </a:r>
          <a:r>
            <a:rPr lang="en-US" sz="1100" baseline="0">
              <a:solidFill>
                <a:schemeClr val="bg1">
                  <a:lumMod val="65000"/>
                </a:schemeClr>
              </a:solidFill>
            </a:rPr>
            <a:t>(Source: NCREIF)</a:t>
          </a:r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0.01309</cdr:x>
      <cdr:y>0.94828</cdr:y>
    </cdr:from>
    <cdr:to>
      <cdr:x>0.75785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49" y="4714875"/>
          <a:ext cx="54197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NOI gro avg = 3.0%/yr, Infla</a:t>
          </a:r>
          <a:r>
            <a:rPr lang="en-US" sz="1100" baseline="0"/>
            <a:t> avg = 3.8%/yr. NOI is gross of CapEx averaging 31% of NOI.</a:t>
          </a:r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17</xdr:col>
      <xdr:colOff>571500</xdr:colOff>
      <xdr:row>27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0.01309</cdr:x>
      <cdr:y>0.94828</cdr:y>
    </cdr:from>
    <cdr:to>
      <cdr:x>0.27094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7" y="4714896"/>
          <a:ext cx="1876418" cy="257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aseline="0">
              <a:solidFill>
                <a:schemeClr val="bg1">
                  <a:lumMod val="65000"/>
                </a:schemeClr>
              </a:solidFill>
            </a:rPr>
            <a:t>(Source: NCREIF)</a:t>
          </a:r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27</xdr:col>
      <xdr:colOff>38100</xdr:colOff>
      <xdr:row>26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27</xdr:row>
      <xdr:rowOff>95250</xdr:rowOff>
    </xdr:from>
    <xdr:to>
      <xdr:col>25</xdr:col>
      <xdr:colOff>523875</xdr:colOff>
      <xdr:row>56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295274</xdr:colOff>
      <xdr:row>1</xdr:row>
      <xdr:rowOff>76200</xdr:rowOff>
    </xdr:from>
    <xdr:to>
      <xdr:col>15</xdr:col>
      <xdr:colOff>133349</xdr:colOff>
      <xdr:row>26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27</xdr:row>
      <xdr:rowOff>0</xdr:rowOff>
    </xdr:from>
    <xdr:to>
      <xdr:col>16</xdr:col>
      <xdr:colOff>447675</xdr:colOff>
      <xdr:row>51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0.01124</cdr:x>
      <cdr:y>0.94258</cdr:y>
    </cdr:from>
    <cdr:to>
      <cdr:x>0.64848</cdr:x>
      <cdr:y>0.99761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6" y="3752849"/>
          <a:ext cx="37814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0"/>
            <a:t>*</a:t>
          </a:r>
          <a:r>
            <a:rPr lang="en-US" sz="1100" b="0"/>
            <a:t>Trailing</a:t>
          </a:r>
          <a:r>
            <a:rPr lang="en-US" sz="1100" b="0" baseline="0"/>
            <a:t> NCREIF average annual total return since 1977.</a:t>
          </a:r>
          <a:endParaRPr lang="en-US" sz="11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47625</xdr:rowOff>
    </xdr:from>
    <xdr:to>
      <xdr:col>16</xdr:col>
      <xdr:colOff>514350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30</xdr:row>
      <xdr:rowOff>152400</xdr:rowOff>
    </xdr:from>
    <xdr:to>
      <xdr:col>16</xdr:col>
      <xdr:colOff>552450</xdr:colOff>
      <xdr:row>59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47625</xdr:rowOff>
    </xdr:from>
    <xdr:to>
      <xdr:col>16</xdr:col>
      <xdr:colOff>514350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30</xdr:row>
      <xdr:rowOff>152400</xdr:rowOff>
    </xdr:from>
    <xdr:to>
      <xdr:col>16</xdr:col>
      <xdr:colOff>552450</xdr:colOff>
      <xdr:row>59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Igro&amp;RetnsXPropTy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xhs11-6&amp;7&amp;8(3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I_Growth0orig"/>
      <sheetName val="sorted"/>
      <sheetName val="apts"/>
      <sheetName val="Ind"/>
      <sheetName val="Office"/>
      <sheetName val="Retail"/>
      <sheetName val="NPI_ReturnsSorted"/>
      <sheetName val="BookExhibit"/>
      <sheetName val="NOI Growth"/>
      <sheetName val="Exh11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A3">
            <v>1978</v>
          </cell>
          <cell r="D3">
            <v>1</v>
          </cell>
          <cell r="E3">
            <v>1</v>
          </cell>
        </row>
        <row r="4">
          <cell r="A4">
            <v>1979</v>
          </cell>
          <cell r="B4">
            <v>6.5000000000000006E-3</v>
          </cell>
          <cell r="C4">
            <v>9.8619647870600999E-2</v>
          </cell>
          <cell r="D4">
            <v>1.001625</v>
          </cell>
          <cell r="E4">
            <v>1.0246549119676502</v>
          </cell>
        </row>
        <row r="5">
          <cell r="A5">
            <v>1979</v>
          </cell>
          <cell r="B5">
            <v>9.6999999999999989E-2</v>
          </cell>
          <cell r="C5">
            <v>0.10257477879251529</v>
          </cell>
          <cell r="D5">
            <v>1.0259144062500001</v>
          </cell>
          <cell r="E5">
            <v>1.0509308497010867</v>
          </cell>
        </row>
        <row r="6">
          <cell r="A6">
            <v>1979</v>
          </cell>
          <cell r="B6">
            <v>5.4800000000000001E-2</v>
          </cell>
          <cell r="C6">
            <v>0.11689923622483181</v>
          </cell>
          <cell r="D6">
            <v>1.0399694336156251</v>
          </cell>
          <cell r="E6">
            <v>1.0816441031148794</v>
          </cell>
        </row>
        <row r="7">
          <cell r="A7">
            <v>1979</v>
          </cell>
          <cell r="B7">
            <v>0.215</v>
          </cell>
          <cell r="C7">
            <v>0.12690929623214162</v>
          </cell>
          <cell r="D7">
            <v>1.095867790672465</v>
          </cell>
          <cell r="E7">
            <v>1.1159617760898681</v>
          </cell>
        </row>
        <row r="8">
          <cell r="A8">
            <v>1980</v>
          </cell>
          <cell r="B8">
            <v>0.10949999999999999</v>
          </cell>
          <cell r="C8">
            <v>0.1394149893229035</v>
          </cell>
          <cell r="D8">
            <v>1.1258671714421236</v>
          </cell>
          <cell r="E8">
            <v>1.1548572258644523</v>
          </cell>
        </row>
        <row r="9">
          <cell r="A9">
            <v>1980</v>
          </cell>
          <cell r="B9">
            <v>8.1199999999999994E-2</v>
          </cell>
          <cell r="C9">
            <v>0.1384654317018299</v>
          </cell>
          <cell r="D9">
            <v>1.1487222750223987</v>
          </cell>
          <cell r="E9">
            <v>1.194834176947777</v>
          </cell>
        </row>
        <row r="10">
          <cell r="A10">
            <v>1980</v>
          </cell>
          <cell r="B10">
            <v>0.1268</v>
          </cell>
          <cell r="C10">
            <v>0.12124378082591081</v>
          </cell>
          <cell r="D10">
            <v>1.1851367711406087</v>
          </cell>
          <cell r="E10">
            <v>1.2310507302160678</v>
          </cell>
        </row>
        <row r="11">
          <cell r="A11">
            <v>1980</v>
          </cell>
          <cell r="B11">
            <v>-1.0800000000000001E-2</v>
          </cell>
          <cell r="C11">
            <v>0.1187674670395274</v>
          </cell>
          <cell r="D11">
            <v>1.1819369018585291</v>
          </cell>
          <cell r="E11">
            <v>1.2676029244722984</v>
          </cell>
        </row>
        <row r="12">
          <cell r="A12">
            <v>1981</v>
          </cell>
          <cell r="B12">
            <v>5.9500000000000004E-2</v>
          </cell>
          <cell r="C12">
            <v>0.1016352182138878</v>
          </cell>
          <cell r="D12">
            <v>1.1995182132736746</v>
          </cell>
          <cell r="E12">
            <v>1.2998111994316244</v>
          </cell>
        </row>
        <row r="13">
          <cell r="A13">
            <v>1981</v>
          </cell>
          <cell r="B13">
            <v>0.12470000000000001</v>
          </cell>
          <cell r="C13">
            <v>9.2495982312846212E-2</v>
          </cell>
          <cell r="D13">
            <v>1.2369131935724813</v>
          </cell>
          <cell r="E13">
            <v>1.3298680278597912</v>
          </cell>
        </row>
        <row r="14">
          <cell r="A14">
            <v>1981</v>
          </cell>
          <cell r="B14">
            <v>9.8599999999999993E-2</v>
          </cell>
          <cell r="C14">
            <v>0.10542426093391689</v>
          </cell>
          <cell r="D14">
            <v>1.267403103794043</v>
          </cell>
          <cell r="E14">
            <v>1.3649181163539823</v>
          </cell>
        </row>
        <row r="15">
          <cell r="A15">
            <v>1981</v>
          </cell>
          <cell r="B15">
            <v>0.1263</v>
          </cell>
          <cell r="C15">
            <v>8.6680971719077335E-2</v>
          </cell>
          <cell r="D15">
            <v>1.3074213567963398</v>
          </cell>
          <cell r="E15">
            <v>1.3944962235146161</v>
          </cell>
        </row>
        <row r="16">
          <cell r="A16">
            <v>1982</v>
          </cell>
          <cell r="B16">
            <v>8.0600000000000005E-2</v>
          </cell>
          <cell r="C16">
            <v>6.6434802659474906E-2</v>
          </cell>
          <cell r="D16">
            <v>1.3337658971357862</v>
          </cell>
          <cell r="E16">
            <v>1.4176569938692603</v>
          </cell>
        </row>
        <row r="17">
          <cell r="A17">
            <v>1982</v>
          </cell>
          <cell r="B17">
            <v>2.4500000000000001E-2</v>
          </cell>
          <cell r="C17">
            <v>6.9540140165977093E-2</v>
          </cell>
          <cell r="D17">
            <v>1.3419352132557427</v>
          </cell>
          <cell r="E17">
            <v>1.4423030103844969</v>
          </cell>
        </row>
        <row r="18">
          <cell r="A18">
            <v>1982</v>
          </cell>
          <cell r="B18">
            <v>7.17E-2</v>
          </cell>
          <cell r="C18">
            <v>4.9343832314835114E-2</v>
          </cell>
          <cell r="D18">
            <v>1.3659894019533518</v>
          </cell>
          <cell r="E18">
            <v>1.4600951998573957</v>
          </cell>
        </row>
        <row r="19">
          <cell r="A19">
            <v>1982</v>
          </cell>
          <cell r="B19">
            <v>8.6500000000000007E-2</v>
          </cell>
          <cell r="C19">
            <v>3.8396585582514506E-2</v>
          </cell>
          <cell r="D19">
            <v>1.3955289227705931</v>
          </cell>
          <cell r="E19">
            <v>1.4741108674323815</v>
          </cell>
        </row>
        <row r="20">
          <cell r="A20">
            <v>1983</v>
          </cell>
          <cell r="B20">
            <v>0.12720000000000001</v>
          </cell>
          <cell r="C20">
            <v>3.6133098617623746E-2</v>
          </cell>
          <cell r="D20">
            <v>1.4399067425146981</v>
          </cell>
          <cell r="E20">
            <v>1.4874269157689428</v>
          </cell>
        </row>
        <row r="21">
          <cell r="A21">
            <v>1983</v>
          </cell>
          <cell r="B21">
            <v>5.8499999999999996E-2</v>
          </cell>
          <cell r="C21">
            <v>2.5659295882310449E-2</v>
          </cell>
          <cell r="D21">
            <v>1.4609653786239758</v>
          </cell>
          <cell r="E21">
            <v>1.4969684976026998</v>
          </cell>
        </row>
        <row r="22">
          <cell r="A22">
            <v>1983</v>
          </cell>
          <cell r="B22">
            <v>1.2E-2</v>
          </cell>
          <cell r="C22">
            <v>2.8780378203464928E-2</v>
          </cell>
          <cell r="D22">
            <v>1.4653482747598476</v>
          </cell>
          <cell r="E22">
            <v>1.5077393274826194</v>
          </cell>
        </row>
        <row r="23">
          <cell r="A23">
            <v>1983</v>
          </cell>
          <cell r="B23">
            <v>-2.12E-2</v>
          </cell>
          <cell r="C23">
            <v>3.748426654855741E-2</v>
          </cell>
          <cell r="D23">
            <v>1.4575819289036205</v>
          </cell>
          <cell r="E23">
            <v>1.5218684531918947</v>
          </cell>
        </row>
        <row r="24">
          <cell r="A24">
            <v>1984</v>
          </cell>
          <cell r="B24">
            <v>-1.2E-2</v>
          </cell>
          <cell r="C24">
            <v>4.6584594013153319E-2</v>
          </cell>
          <cell r="D24">
            <v>1.4532091831169096</v>
          </cell>
          <cell r="E24">
            <v>1.5395923592002372</v>
          </cell>
        </row>
        <row r="25">
          <cell r="A25">
            <v>1984</v>
          </cell>
          <cell r="B25">
            <v>4.07E-2</v>
          </cell>
          <cell r="C25">
            <v>4.1629838397884818E-2</v>
          </cell>
          <cell r="D25">
            <v>1.4679955865551242</v>
          </cell>
          <cell r="E25">
            <v>1.5556156044782683</v>
          </cell>
        </row>
        <row r="26">
          <cell r="A26">
            <v>1984</v>
          </cell>
          <cell r="B26">
            <v>4.4900000000000002E-2</v>
          </cell>
          <cell r="C26">
            <v>4.1448425848352517E-2</v>
          </cell>
          <cell r="D26">
            <v>1.4844738370142054</v>
          </cell>
          <cell r="E26">
            <v>1.5717350589859578</v>
          </cell>
        </row>
        <row r="27">
          <cell r="A27">
            <v>1984</v>
          </cell>
          <cell r="B27">
            <v>7.4299999999999991E-2</v>
          </cell>
          <cell r="C27">
            <v>3.8994973551476304E-2</v>
          </cell>
          <cell r="D27">
            <v>1.5120479385367442</v>
          </cell>
          <cell r="E27">
            <v>1.5870575007497292</v>
          </cell>
        </row>
        <row r="28">
          <cell r="A28">
            <v>1985</v>
          </cell>
          <cell r="B28">
            <v>1.8799999999999997E-2</v>
          </cell>
          <cell r="C28">
            <v>3.6935353504053407E-2</v>
          </cell>
          <cell r="D28">
            <v>1.5191545638478667</v>
          </cell>
          <cell r="E28">
            <v>1.6017121332050919</v>
          </cell>
        </row>
        <row r="29">
          <cell r="A29">
            <v>1985</v>
          </cell>
          <cell r="B29">
            <v>7.4200000000000002E-2</v>
          </cell>
          <cell r="C29">
            <v>3.6837505678578505E-2</v>
          </cell>
          <cell r="D29">
            <v>1.5473348810072447</v>
          </cell>
          <cell r="E29">
            <v>1.6164629031556894</v>
          </cell>
        </row>
        <row r="30">
          <cell r="A30">
            <v>1985</v>
          </cell>
          <cell r="B30">
            <v>7.6399999999999996E-2</v>
          </cell>
          <cell r="C30">
            <v>3.1432475047526942E-2</v>
          </cell>
          <cell r="D30">
            <v>1.576888977234483</v>
          </cell>
          <cell r="E30">
            <v>1.629165260622863</v>
          </cell>
        </row>
        <row r="31">
          <cell r="A31">
            <v>1985</v>
          </cell>
          <cell r="B31">
            <v>2.4699999999999996E-2</v>
          </cell>
          <cell r="C31">
            <v>3.7190131194017872E-2</v>
          </cell>
          <cell r="D31">
            <v>1.5866262666689059</v>
          </cell>
          <cell r="E31">
            <v>1.6443124780676883</v>
          </cell>
        </row>
        <row r="32">
          <cell r="A32">
            <v>1986</v>
          </cell>
          <cell r="B32">
            <v>5.3200000000000004E-2</v>
          </cell>
          <cell r="C32">
            <v>2.2452975381335338E-2</v>
          </cell>
          <cell r="D32">
            <v>1.6077283960156026</v>
          </cell>
          <cell r="E32">
            <v>1.6535424049650074</v>
          </cell>
        </row>
        <row r="33">
          <cell r="A33">
            <v>1986</v>
          </cell>
          <cell r="B33">
            <v>1.2199999999999999E-2</v>
          </cell>
          <cell r="C33">
            <v>1.7314288709025391E-2</v>
          </cell>
          <cell r="D33">
            <v>1.6126319676234502</v>
          </cell>
          <cell r="E33">
            <v>1.6606998826130526</v>
          </cell>
        </row>
        <row r="34">
          <cell r="A34">
            <v>1986</v>
          </cell>
          <cell r="B34">
            <v>-1.3500000000000002E-2</v>
          </cell>
          <cell r="C34">
            <v>1.7499248317533342E-2</v>
          </cell>
          <cell r="D34">
            <v>1.6071893347327211</v>
          </cell>
          <cell r="E34">
            <v>1.6679651325197387</v>
          </cell>
        </row>
        <row r="35">
          <cell r="A35">
            <v>1986</v>
          </cell>
          <cell r="B35">
            <v>1.6200000000000003E-2</v>
          </cell>
          <cell r="C35">
            <v>1.12894552324798E-2</v>
          </cell>
          <cell r="D35">
            <v>1.6136984515383888</v>
          </cell>
          <cell r="E35">
            <v>1.6726727369429684</v>
          </cell>
        </row>
        <row r="36">
          <cell r="A36">
            <v>1987</v>
          </cell>
          <cell r="B36">
            <v>6.4000000000000003E-3</v>
          </cell>
          <cell r="C36">
            <v>3.0063505618738131E-2</v>
          </cell>
          <cell r="D36">
            <v>1.6162803690608503</v>
          </cell>
          <cell r="E36">
            <v>1.6852443384993172</v>
          </cell>
        </row>
        <row r="37">
          <cell r="A37">
            <v>1987</v>
          </cell>
          <cell r="B37">
            <v>-3.5900000000000001E-2</v>
          </cell>
          <cell r="C37">
            <v>3.6738912916379478E-2</v>
          </cell>
          <cell r="D37">
            <v>1.6017742527485292</v>
          </cell>
          <cell r="E37">
            <v>1.7007228497480542</v>
          </cell>
        </row>
        <row r="38">
          <cell r="A38">
            <v>1987</v>
          </cell>
          <cell r="B38">
            <v>-2.1400000000000002E-2</v>
          </cell>
          <cell r="C38">
            <v>4.2371477852668801E-2</v>
          </cell>
          <cell r="D38">
            <v>1.5932047604963246</v>
          </cell>
          <cell r="E38">
            <v>1.718738384888461</v>
          </cell>
        </row>
        <row r="39">
          <cell r="A39">
            <v>1987</v>
          </cell>
          <cell r="B39">
            <v>-2.06E-2</v>
          </cell>
          <cell r="C39">
            <v>4.3418610796763894E-2</v>
          </cell>
          <cell r="D39">
            <v>1.5849997559797686</v>
          </cell>
          <cell r="E39">
            <v>1.7373946931371937</v>
          </cell>
        </row>
        <row r="40">
          <cell r="A40">
            <v>1988</v>
          </cell>
          <cell r="B40">
            <v>-3.3599999999999998E-2</v>
          </cell>
          <cell r="C40">
            <v>3.8453277414440934E-2</v>
          </cell>
          <cell r="D40">
            <v>1.5716857580295387</v>
          </cell>
          <cell r="E40">
            <v>1.7540968231655893</v>
          </cell>
        </row>
        <row r="41">
          <cell r="A41">
            <v>1988</v>
          </cell>
          <cell r="B41">
            <v>-1.6000000000000001E-3</v>
          </cell>
          <cell r="C41">
            <v>3.8825476028166828E-2</v>
          </cell>
          <cell r="D41">
            <v>1.5710570837263269</v>
          </cell>
          <cell r="E41">
            <v>1.7711227342053144</v>
          </cell>
        </row>
        <row r="42">
          <cell r="A42">
            <v>1988</v>
          </cell>
          <cell r="B42">
            <v>2.5000000000000001E-3</v>
          </cell>
          <cell r="C42">
            <v>4.1436329360824031E-2</v>
          </cell>
          <cell r="D42">
            <v>1.5720389944036559</v>
          </cell>
          <cell r="E42">
            <v>1.7894699404435581</v>
          </cell>
        </row>
        <row r="43">
          <cell r="A43">
            <v>1988</v>
          </cell>
          <cell r="B43">
            <v>2.9300000000000003E-2</v>
          </cell>
          <cell r="C43">
            <v>4.3504837163707726E-2</v>
          </cell>
          <cell r="D43">
            <v>1.5835541800376627</v>
          </cell>
          <cell r="E43">
            <v>1.8089325900356448</v>
          </cell>
        </row>
        <row r="44">
          <cell r="A44">
            <v>1989</v>
          </cell>
          <cell r="B44">
            <v>4.3299999999999998E-2</v>
          </cell>
          <cell r="C44">
            <v>4.8910593953167283E-2</v>
          </cell>
          <cell r="D44">
            <v>1.6006961540365705</v>
          </cell>
          <cell r="E44">
            <v>1.8310515818856157</v>
          </cell>
        </row>
        <row r="45">
          <cell r="A45">
            <v>1989</v>
          </cell>
          <cell r="B45">
            <v>6.0000000000000001E-3</v>
          </cell>
          <cell r="C45">
            <v>5.0752993169884887E-2</v>
          </cell>
          <cell r="D45">
            <v>1.6030971982676254</v>
          </cell>
          <cell r="E45">
            <v>1.8542844189929026</v>
          </cell>
        </row>
        <row r="46">
          <cell r="A46">
            <v>1989</v>
          </cell>
          <cell r="B46">
            <v>2.5999999999999999E-3</v>
          </cell>
          <cell r="C46">
            <v>4.2750962964131674E-2</v>
          </cell>
          <cell r="D46">
            <v>1.6041392114464994</v>
          </cell>
          <cell r="E46">
            <v>1.8741025301232355</v>
          </cell>
        </row>
        <row r="47">
          <cell r="A47">
            <v>1989</v>
          </cell>
          <cell r="B47">
            <v>-7.8000000000000005E-3</v>
          </cell>
          <cell r="C47">
            <v>4.5707848923796368E-2</v>
          </cell>
          <cell r="D47">
            <v>1.6010111399841787</v>
          </cell>
          <cell r="E47">
            <v>1.8955178289518797</v>
          </cell>
        </row>
        <row r="48">
          <cell r="A48">
            <v>1990</v>
          </cell>
          <cell r="B48">
            <v>-4.1999999999999997E-3</v>
          </cell>
          <cell r="C48">
            <v>5.1388794909649975E-2</v>
          </cell>
          <cell r="D48">
            <v>1.5993300782871953</v>
          </cell>
          <cell r="E48">
            <v>1.9198699231917782</v>
          </cell>
        </row>
        <row r="49">
          <cell r="A49">
            <v>1990</v>
          </cell>
          <cell r="B49">
            <v>1.44E-2</v>
          </cell>
          <cell r="C49">
            <v>4.5994942738278581E-2</v>
          </cell>
          <cell r="D49">
            <v>1.6050876665690292</v>
          </cell>
          <cell r="E49">
            <v>1.9419459999873157</v>
          </cell>
        </row>
        <row r="50">
          <cell r="A50">
            <v>1990</v>
          </cell>
          <cell r="B50">
            <v>3.2000000000000001E-2</v>
          </cell>
          <cell r="C50">
            <v>6.0297732633135606E-2</v>
          </cell>
          <cell r="D50">
            <v>1.6179283679015815</v>
          </cell>
          <cell r="E50">
            <v>1.9712197351611214</v>
          </cell>
        </row>
        <row r="51">
          <cell r="A51">
            <v>1990</v>
          </cell>
          <cell r="B51">
            <v>7.8399999999999997E-2</v>
          </cell>
          <cell r="C51">
            <v>5.978707743897467E-2</v>
          </cell>
          <cell r="D51">
            <v>1.6496397639124525</v>
          </cell>
          <cell r="E51">
            <v>2.0006831018999494</v>
          </cell>
        </row>
        <row r="52">
          <cell r="A52">
            <v>1991</v>
          </cell>
          <cell r="B52">
            <v>1.6800000000000002E-2</v>
          </cell>
          <cell r="C52">
            <v>4.8137097221374506E-2</v>
          </cell>
          <cell r="D52">
            <v>1.6565682509208848</v>
          </cell>
          <cell r="E52">
            <v>2.0247598711462791</v>
          </cell>
        </row>
        <row r="53">
          <cell r="A53">
            <v>1991</v>
          </cell>
          <cell r="B53">
            <v>2.6800000000000001E-2</v>
          </cell>
          <cell r="C53">
            <v>4.6220525367653649E-2</v>
          </cell>
          <cell r="D53">
            <v>1.6676672582020546</v>
          </cell>
          <cell r="E53">
            <v>2.0481562373932101</v>
          </cell>
        </row>
        <row r="54">
          <cell r="A54">
            <v>1991</v>
          </cell>
          <cell r="B54">
            <v>-2.5000000000000001E-3</v>
          </cell>
          <cell r="C54">
            <v>3.348911224254135E-2</v>
          </cell>
          <cell r="D54">
            <v>1.6666249661656785</v>
          </cell>
          <cell r="E54">
            <v>2.0653039709242904</v>
          </cell>
        </row>
        <row r="55">
          <cell r="A55">
            <v>1991</v>
          </cell>
          <cell r="B55">
            <v>-7.17E-2</v>
          </cell>
          <cell r="C55">
            <v>3.030178201921261E-2</v>
          </cell>
          <cell r="D55">
            <v>1.6367507136471586</v>
          </cell>
          <cell r="E55">
            <v>2.0809495686068811</v>
          </cell>
        </row>
        <row r="56">
          <cell r="A56">
            <v>1992</v>
          </cell>
          <cell r="B56">
            <v>-2.0799999999999999E-2</v>
          </cell>
          <cell r="C56">
            <v>3.1485396728904581E-2</v>
          </cell>
          <cell r="D56">
            <v>1.6282396099361933</v>
          </cell>
          <cell r="E56">
            <v>2.0973294492919887</v>
          </cell>
        </row>
        <row r="57">
          <cell r="A57">
            <v>1992</v>
          </cell>
          <cell r="B57">
            <v>3.4000000000000002E-3</v>
          </cell>
          <cell r="C57">
            <v>3.0538838883624055E-2</v>
          </cell>
          <cell r="D57">
            <v>1.6296236136046391</v>
          </cell>
          <cell r="E57">
            <v>2.1133419508264408</v>
          </cell>
        </row>
        <row r="58">
          <cell r="A58">
            <v>1992</v>
          </cell>
          <cell r="B58">
            <v>-1.7000000000000001E-3</v>
          </cell>
          <cell r="C58">
            <v>2.956120773641488E-2</v>
          </cell>
          <cell r="D58">
            <v>1.6289310235688572</v>
          </cell>
          <cell r="E58">
            <v>2.1289601859330558</v>
          </cell>
        </row>
        <row r="59">
          <cell r="A59">
            <v>1992</v>
          </cell>
          <cell r="B59">
            <v>1.7000000000000001E-2</v>
          </cell>
          <cell r="C59">
            <v>2.8705492730912691E-2</v>
          </cell>
          <cell r="D59">
            <v>1.6358539804190251</v>
          </cell>
          <cell r="E59">
            <v>2.1442383987184819</v>
          </cell>
        </row>
        <row r="60">
          <cell r="A60">
            <v>1993</v>
          </cell>
          <cell r="B60">
            <v>2.3099999999999999E-2</v>
          </cell>
          <cell r="C60">
            <v>3.0533550147596192E-2</v>
          </cell>
          <cell r="D60">
            <v>1.6453010371559451</v>
          </cell>
          <cell r="E60">
            <v>2.1606062013873997</v>
          </cell>
        </row>
        <row r="61">
          <cell r="A61">
            <v>1993</v>
          </cell>
          <cell r="B61">
            <v>-4.7100000000000003E-2</v>
          </cell>
          <cell r="C61">
            <v>2.9643678085835248E-2</v>
          </cell>
          <cell r="D61">
            <v>1.6259276174434338</v>
          </cell>
          <cell r="E61">
            <v>2.1766182800634466</v>
          </cell>
        </row>
        <row r="62">
          <cell r="A62">
            <v>1993</v>
          </cell>
          <cell r="B62">
            <v>-7.0999999999999995E-3</v>
          </cell>
          <cell r="C62">
            <v>2.6645350847286489E-2</v>
          </cell>
          <cell r="D62">
            <v>1.6230415959224718</v>
          </cell>
          <cell r="E62">
            <v>2.1911174694966737</v>
          </cell>
        </row>
        <row r="63">
          <cell r="A63">
            <v>1993</v>
          </cell>
          <cell r="B63">
            <v>2.7900000000000001E-2</v>
          </cell>
          <cell r="C63">
            <v>2.7223286525327153E-2</v>
          </cell>
          <cell r="D63">
            <v>1.6343623110540308</v>
          </cell>
          <cell r="E63">
            <v>2.2060298241673633</v>
          </cell>
        </row>
        <row r="64">
          <cell r="A64">
            <v>1994</v>
          </cell>
          <cell r="B64">
            <v>-3.2000000000000002E-3</v>
          </cell>
          <cell r="C64">
            <v>2.4845152797026791E-2</v>
          </cell>
          <cell r="D64">
            <v>1.6330548212051876</v>
          </cell>
          <cell r="E64">
            <v>2.2197321111814223</v>
          </cell>
        </row>
        <row r="65">
          <cell r="A65">
            <v>1994</v>
          </cell>
          <cell r="B65">
            <v>5.1399999999999994E-2</v>
          </cell>
          <cell r="C65">
            <v>2.470887970023259E-2</v>
          </cell>
          <cell r="D65">
            <v>1.6540395756576742</v>
          </cell>
          <cell r="E65">
            <v>2.2334438846069036</v>
          </cell>
        </row>
        <row r="66">
          <cell r="A66">
            <v>1994</v>
          </cell>
          <cell r="B66">
            <v>6.0100000000000001E-2</v>
          </cell>
          <cell r="C66">
            <v>2.9320696895061879E-2</v>
          </cell>
          <cell r="D66">
            <v>1.678891520281931</v>
          </cell>
          <cell r="E66">
            <v>2.2498154174000757</v>
          </cell>
        </row>
        <row r="67">
          <cell r="A67">
            <v>1994</v>
          </cell>
          <cell r="B67">
            <v>4.3700000000000003E-2</v>
          </cell>
          <cell r="C67">
            <v>2.6504491059408979E-2</v>
          </cell>
          <cell r="D67">
            <v>1.6972334101410111</v>
          </cell>
          <cell r="E67">
            <v>2.2647229705540259</v>
          </cell>
        </row>
        <row r="68">
          <cell r="A68">
            <v>1995</v>
          </cell>
          <cell r="B68">
            <v>7.3599999999999999E-2</v>
          </cell>
          <cell r="C68">
            <v>2.8258324740885837E-2</v>
          </cell>
          <cell r="D68">
            <v>1.7284625048876057</v>
          </cell>
          <cell r="E68">
            <v>2.2807222898415409</v>
          </cell>
        </row>
        <row r="69">
          <cell r="A69">
            <v>1995</v>
          </cell>
          <cell r="B69">
            <v>6.3399999999999998E-2</v>
          </cell>
          <cell r="C69">
            <v>3.008905559499063E-2</v>
          </cell>
          <cell r="D69">
            <v>1.755858635590074</v>
          </cell>
          <cell r="E69">
            <v>2.297878484785485</v>
          </cell>
        </row>
        <row r="70">
          <cell r="A70">
            <v>1995</v>
          </cell>
          <cell r="B70">
            <v>4.2199999999999994E-2</v>
          </cell>
          <cell r="C70">
            <v>2.521976324146722E-2</v>
          </cell>
          <cell r="D70">
            <v>1.7743829441955494</v>
          </cell>
          <cell r="E70">
            <v>2.312366472621473</v>
          </cell>
        </row>
        <row r="71">
          <cell r="A71">
            <v>1995</v>
          </cell>
          <cell r="B71">
            <v>1.67E-2</v>
          </cell>
          <cell r="C71">
            <v>2.5169955693105303E-2</v>
          </cell>
          <cell r="D71">
            <v>1.7817909929875659</v>
          </cell>
          <cell r="E71">
            <v>2.3269170130369989</v>
          </cell>
        </row>
        <row r="72">
          <cell r="A72">
            <v>1996</v>
          </cell>
          <cell r="B72">
            <v>-1.72E-2</v>
          </cell>
          <cell r="C72">
            <v>2.8146157785004601E-2</v>
          </cell>
          <cell r="D72">
            <v>1.7741292917177194</v>
          </cell>
          <cell r="E72">
            <v>2.3432904563873866</v>
          </cell>
        </row>
        <row r="73">
          <cell r="A73">
            <v>1996</v>
          </cell>
          <cell r="B73">
            <v>4.8999999999999998E-3</v>
          </cell>
          <cell r="C73">
            <v>2.7303243568782311E-2</v>
          </cell>
          <cell r="D73">
            <v>1.7763026001000737</v>
          </cell>
          <cell r="E73">
            <v>2.3592853139081735</v>
          </cell>
        </row>
        <row r="74">
          <cell r="A74">
            <v>1996</v>
          </cell>
          <cell r="B74">
            <v>8.6E-3</v>
          </cell>
          <cell r="C74">
            <v>2.973286268203499E-2</v>
          </cell>
          <cell r="D74">
            <v>1.780121650690289</v>
          </cell>
          <cell r="E74">
            <v>2.3768223904747172</v>
          </cell>
        </row>
        <row r="75">
          <cell r="A75">
            <v>1996</v>
          </cell>
          <cell r="B75">
            <v>2.7200000000000002E-2</v>
          </cell>
          <cell r="C75">
            <v>3.2844346643274604E-2</v>
          </cell>
          <cell r="D75">
            <v>1.7922264779149828</v>
          </cell>
          <cell r="E75">
            <v>2.3963386851002793</v>
          </cell>
        </row>
        <row r="76">
          <cell r="A76">
            <v>1997</v>
          </cell>
          <cell r="B76">
            <v>5.8099999999999999E-2</v>
          </cell>
          <cell r="C76">
            <v>2.733933745509274E-2</v>
          </cell>
          <cell r="D76">
            <v>1.8182585675066978</v>
          </cell>
          <cell r="E76">
            <v>2.4127172630924418</v>
          </cell>
        </row>
        <row r="77">
          <cell r="A77">
            <v>1997</v>
          </cell>
          <cell r="B77">
            <v>5.6100000000000004E-2</v>
          </cell>
          <cell r="C77">
            <v>2.2791729871611578E-2</v>
          </cell>
          <cell r="D77">
            <v>1.8437596439159791</v>
          </cell>
          <cell r="E77">
            <v>2.426464763121686</v>
          </cell>
        </row>
        <row r="78">
          <cell r="A78">
            <v>1997</v>
          </cell>
          <cell r="B78">
            <v>5.8499999999999996E-2</v>
          </cell>
          <cell r="C78">
            <v>2.1386419693412578E-2</v>
          </cell>
          <cell r="D78">
            <v>1.8707246287082506</v>
          </cell>
          <cell r="E78">
            <v>2.439438111570535</v>
          </cell>
        </row>
        <row r="79">
          <cell r="A79">
            <v>1997</v>
          </cell>
          <cell r="B79">
            <v>7.17E-2</v>
          </cell>
          <cell r="C79">
            <v>1.6937058687673357E-2</v>
          </cell>
          <cell r="D79">
            <v>1.904257367677846</v>
          </cell>
          <cell r="E79">
            <v>2.4497673381856893</v>
          </cell>
        </row>
        <row r="80">
          <cell r="A80">
            <v>1998</v>
          </cell>
          <cell r="B80">
            <v>8.8699999999999987E-2</v>
          </cell>
          <cell r="C80">
            <v>1.3689495889183988E-2</v>
          </cell>
          <cell r="D80">
            <v>1.9464842748061024</v>
          </cell>
          <cell r="E80">
            <v>2.4581513581620769</v>
          </cell>
        </row>
        <row r="81">
          <cell r="A81">
            <v>1998</v>
          </cell>
          <cell r="B81">
            <v>3.8800000000000001E-2</v>
          </cell>
          <cell r="C81">
            <v>1.6746674862318827E-2</v>
          </cell>
          <cell r="D81">
            <v>1.9653651722717218</v>
          </cell>
          <cell r="E81">
            <v>2.4684428235514537</v>
          </cell>
        </row>
        <row r="82">
          <cell r="A82">
            <v>1998</v>
          </cell>
          <cell r="B82">
            <v>5.79E-2</v>
          </cell>
          <cell r="C82">
            <v>1.4813179308219107E-2</v>
          </cell>
          <cell r="D82">
            <v>1.993813833140355</v>
          </cell>
          <cell r="E82">
            <v>2.4775841950907922</v>
          </cell>
        </row>
        <row r="83">
          <cell r="A83">
            <v>1998</v>
          </cell>
          <cell r="B83">
            <v>3.5799999999999998E-2</v>
          </cell>
          <cell r="C83">
            <v>1.6026570960501398E-2</v>
          </cell>
          <cell r="D83">
            <v>2.0116584669469613</v>
          </cell>
          <cell r="E83">
            <v>2.4875109898191017</v>
          </cell>
        </row>
        <row r="84">
          <cell r="A84">
            <v>1999</v>
          </cell>
          <cell r="B84">
            <v>5.6999999999999993E-3</v>
          </cell>
          <cell r="C84">
            <v>1.7158303186726828E-2</v>
          </cell>
          <cell r="D84">
            <v>2.0145250802623607</v>
          </cell>
          <cell r="E84">
            <v>2.4981813567550093</v>
          </cell>
        </row>
        <row r="85">
          <cell r="A85">
            <v>1999</v>
          </cell>
          <cell r="B85">
            <v>7.3800000000000004E-2</v>
          </cell>
          <cell r="C85">
            <v>1.94988542162353E-2</v>
          </cell>
          <cell r="D85">
            <v>2.0516930679932015</v>
          </cell>
          <cell r="E85">
            <v>2.5103592752752797</v>
          </cell>
        </row>
        <row r="86">
          <cell r="A86">
            <v>1999</v>
          </cell>
          <cell r="B86">
            <v>3.6299999999999999E-2</v>
          </cell>
          <cell r="C86">
            <v>2.6046511008094186E-2</v>
          </cell>
          <cell r="D86">
            <v>2.0703121825852397</v>
          </cell>
          <cell r="E86">
            <v>2.526705800399712</v>
          </cell>
        </row>
        <row r="87">
          <cell r="A87">
            <v>1999</v>
          </cell>
          <cell r="B87">
            <v>3.95E-2</v>
          </cell>
          <cell r="C87">
            <v>2.6595144159509917E-2</v>
          </cell>
          <cell r="D87">
            <v>2.0907565153882692</v>
          </cell>
          <cell r="E87">
            <v>2.5435053266522867</v>
          </cell>
        </row>
        <row r="88">
          <cell r="A88">
            <v>2000</v>
          </cell>
          <cell r="B88">
            <v>6.4000000000000001E-2</v>
          </cell>
          <cell r="C88">
            <v>3.7114871252070025E-2</v>
          </cell>
          <cell r="D88">
            <v>2.1242086196344814</v>
          </cell>
          <cell r="E88">
            <v>2.5671057948342004</v>
          </cell>
        </row>
        <row r="89">
          <cell r="A89">
            <v>2000</v>
          </cell>
          <cell r="B89">
            <v>8.3299999999999999E-2</v>
          </cell>
          <cell r="C89">
            <v>3.6851479129104026E-2</v>
          </cell>
          <cell r="D89">
            <v>2.1684452641383696</v>
          </cell>
          <cell r="E89">
            <v>2.5907562062393339</v>
          </cell>
        </row>
        <row r="90">
          <cell r="A90">
            <v>2000</v>
          </cell>
          <cell r="B90">
            <v>0.11749999999999999</v>
          </cell>
          <cell r="C90">
            <v>3.41634493369882E-2</v>
          </cell>
          <cell r="D90">
            <v>2.2321433437724338</v>
          </cell>
          <cell r="E90">
            <v>2.6128834983384204</v>
          </cell>
        </row>
        <row r="91">
          <cell r="A91">
            <v>2000</v>
          </cell>
          <cell r="B91">
            <v>0.1215</v>
          </cell>
          <cell r="C91">
            <v>3.3508196940568814E-2</v>
          </cell>
          <cell r="D91">
            <v>2.2999446978395217</v>
          </cell>
          <cell r="E91">
            <v>2.6347717520496921</v>
          </cell>
        </row>
        <row r="92">
          <cell r="A92">
            <v>2001</v>
          </cell>
          <cell r="B92">
            <v>0.1303</v>
          </cell>
          <cell r="C92">
            <v>2.892074273816651E-2</v>
          </cell>
          <cell r="D92">
            <v>2.3748653963716442</v>
          </cell>
          <cell r="E92">
            <v>2.6538216410533964</v>
          </cell>
        </row>
        <row r="93">
          <cell r="A93">
            <v>2001</v>
          </cell>
          <cell r="B93">
            <v>7.3399999999999993E-2</v>
          </cell>
          <cell r="C93">
            <v>3.2127073074747069E-2</v>
          </cell>
          <cell r="D93">
            <v>2.4184441763950639</v>
          </cell>
          <cell r="E93">
            <v>2.6751365215007632</v>
          </cell>
        </row>
        <row r="94">
          <cell r="A94">
            <v>2001</v>
          </cell>
          <cell r="B94">
            <v>4.7800000000000002E-2</v>
          </cell>
          <cell r="C94">
            <v>2.627185852927463E-2</v>
          </cell>
          <cell r="D94">
            <v>2.4473445843029848</v>
          </cell>
          <cell r="E94">
            <v>2.6927067235606041</v>
          </cell>
        </row>
        <row r="95">
          <cell r="A95">
            <v>2001</v>
          </cell>
          <cell r="B95">
            <v>1.44E-2</v>
          </cell>
          <cell r="C95">
            <v>1.5571087347144878E-2</v>
          </cell>
          <cell r="D95">
            <v>2.4561550248064759</v>
          </cell>
          <cell r="E95">
            <v>2.7031888164588058</v>
          </cell>
        </row>
        <row r="96">
          <cell r="A96">
            <v>2002</v>
          </cell>
          <cell r="B96">
            <v>-8.6E-3</v>
          </cell>
          <cell r="C96">
            <v>1.4811956814187181E-2</v>
          </cell>
          <cell r="D96">
            <v>2.4508742915031418</v>
          </cell>
          <cell r="E96">
            <v>2.7131986954613012</v>
          </cell>
        </row>
        <row r="97">
          <cell r="A97">
            <v>2002</v>
          </cell>
          <cell r="B97">
            <v>-2.6800000000000001E-2</v>
          </cell>
          <cell r="C97">
            <v>1.074840917039562E-2</v>
          </cell>
          <cell r="D97">
            <v>2.4344534337500705</v>
          </cell>
          <cell r="E97">
            <v>2.7204893378961517</v>
          </cell>
        </row>
        <row r="98">
          <cell r="A98">
            <v>2002</v>
          </cell>
          <cell r="B98">
            <v>-2.9300000000000003E-2</v>
          </cell>
          <cell r="C98">
            <v>1.5177525917550019E-2</v>
          </cell>
          <cell r="D98">
            <v>2.416621062347851</v>
          </cell>
          <cell r="E98">
            <v>2.7308119122547359</v>
          </cell>
        </row>
        <row r="99">
          <cell r="A99">
            <v>2002</v>
          </cell>
          <cell r="B99">
            <v>-4.2099999999999999E-2</v>
          </cell>
          <cell r="C99">
            <v>2.359869036436231E-2</v>
          </cell>
          <cell r="D99">
            <v>2.39118612566664</v>
          </cell>
          <cell r="E99">
            <v>2.7469228084448885</v>
          </cell>
        </row>
        <row r="100">
          <cell r="A100">
            <v>2003</v>
          </cell>
          <cell r="B100">
            <v>-5.4100000000000002E-2</v>
          </cell>
          <cell r="C100">
            <v>2.9956265865536708E-2</v>
          </cell>
          <cell r="D100">
            <v>2.3588453333169985</v>
          </cell>
          <cell r="E100">
            <v>2.7674946959353592</v>
          </cell>
        </row>
        <row r="101">
          <cell r="A101">
            <v>2003</v>
          </cell>
          <cell r="B101">
            <v>-5.2199999999999996E-2</v>
          </cell>
          <cell r="C101">
            <v>2.1089707790380489E-2</v>
          </cell>
          <cell r="D101">
            <v>2.3280624017172116</v>
          </cell>
          <cell r="E101">
            <v>2.7820861095475355</v>
          </cell>
        </row>
        <row r="102">
          <cell r="A102">
            <v>2003</v>
          </cell>
          <cell r="B102">
            <v>-5.8799999999999998E-2</v>
          </cell>
          <cell r="C102">
            <v>2.314068946600361E-2</v>
          </cell>
          <cell r="D102">
            <v>2.2938398844119683</v>
          </cell>
          <cell r="E102">
            <v>2.7981809572297163</v>
          </cell>
        </row>
        <row r="103">
          <cell r="A103">
            <v>2003</v>
          </cell>
          <cell r="B103">
            <v>-3.6299999999999999E-2</v>
          </cell>
          <cell r="C103">
            <v>1.88335721993797E-2</v>
          </cell>
          <cell r="D103">
            <v>2.27302328746093</v>
          </cell>
          <cell r="E103">
            <v>2.811355893000945</v>
          </cell>
        </row>
        <row r="104">
          <cell r="A104">
            <v>2004</v>
          </cell>
          <cell r="B104">
            <v>-4.6300000000000001E-2</v>
          </cell>
          <cell r="C104">
            <v>1.7411844516600702E-2</v>
          </cell>
          <cell r="D104">
            <v>2.2467130429085698</v>
          </cell>
          <cell r="E104">
            <v>2.8235936159233854</v>
          </cell>
        </row>
        <row r="105">
          <cell r="A105">
            <v>2004</v>
          </cell>
          <cell r="B105">
            <v>-1.9300000000000001E-2</v>
          </cell>
          <cell r="C105">
            <v>3.2399488573805785E-2</v>
          </cell>
          <cell r="D105">
            <v>2.235872652476536</v>
          </cell>
          <cell r="E105">
            <v>2.8464643631974309</v>
          </cell>
        </row>
        <row r="106">
          <cell r="A106">
            <v>2004</v>
          </cell>
          <cell r="B106">
            <v>-6.3E-3</v>
          </cell>
          <cell r="C106">
            <v>2.5288299985720773E-2</v>
          </cell>
          <cell r="D106">
            <v>2.2323511530488855</v>
          </cell>
          <cell r="E106">
            <v>2.8644599243762308</v>
          </cell>
        </row>
        <row r="107">
          <cell r="A107">
            <v>2004</v>
          </cell>
          <cell r="B107">
            <v>4.4000000000000003E-3</v>
          </cell>
          <cell r="C107">
            <v>3.2254273425154259E-2</v>
          </cell>
          <cell r="D107">
            <v>2.2348067393172397</v>
          </cell>
          <cell r="E107">
            <v>2.887557692780288</v>
          </cell>
        </row>
        <row r="108">
          <cell r="A108">
            <v>2005</v>
          </cell>
          <cell r="B108">
            <v>2.5600000000000001E-2</v>
          </cell>
          <cell r="C108">
            <v>3.1198454531909864E-2</v>
          </cell>
          <cell r="D108">
            <v>2.2491095024488699</v>
          </cell>
          <cell r="E108">
            <v>2.9100795271269058</v>
          </cell>
        </row>
        <row r="109">
          <cell r="A109">
            <v>2005</v>
          </cell>
          <cell r="B109">
            <v>8.9999999999999998E-4</v>
          </cell>
          <cell r="C109">
            <v>2.5133213317187684E-2</v>
          </cell>
          <cell r="D109">
            <v>2.2496155520869205</v>
          </cell>
          <cell r="E109">
            <v>2.9283644395082207</v>
          </cell>
        </row>
        <row r="110">
          <cell r="A110">
            <v>2005</v>
          </cell>
          <cell r="B110">
            <v>1.8799999999999997E-2</v>
          </cell>
          <cell r="C110">
            <v>4.6186887037722731E-2</v>
          </cell>
          <cell r="D110">
            <v>2.2601887451817291</v>
          </cell>
          <cell r="E110">
            <v>2.9621774489014334</v>
          </cell>
        </row>
        <row r="111">
          <cell r="A111">
            <v>2005</v>
          </cell>
          <cell r="B111">
            <v>2.3799999999999998E-2</v>
          </cell>
          <cell r="C111">
            <v>3.4020154618984923E-2</v>
          </cell>
          <cell r="D111">
            <v>2.2736368682155601</v>
          </cell>
          <cell r="E111">
            <v>2.9873708826065579</v>
          </cell>
        </row>
        <row r="112">
          <cell r="A112">
            <v>2006</v>
          </cell>
          <cell r="B112">
            <v>3.9E-2</v>
          </cell>
          <cell r="C112">
            <v>3.3499477173565821E-2</v>
          </cell>
          <cell r="D112">
            <v>2.2958048276806617</v>
          </cell>
          <cell r="E112">
            <v>3.0123897232792709</v>
          </cell>
        </row>
        <row r="113">
          <cell r="A113">
            <v>2006</v>
          </cell>
          <cell r="B113">
            <v>6.3099999999999989E-2</v>
          </cell>
          <cell r="C113">
            <v>4.2807031082693597E-2</v>
          </cell>
          <cell r="D113">
            <v>2.3320211488373244</v>
          </cell>
          <cell r="E113">
            <v>3.0446275884086713</v>
          </cell>
        </row>
        <row r="114">
          <cell r="A114">
            <v>2006</v>
          </cell>
          <cell r="B114">
            <v>4.1599999999999998E-2</v>
          </cell>
          <cell r="C114">
            <v>2.0699048925816643E-2</v>
          </cell>
          <cell r="D114">
            <v>2.3562741687852324</v>
          </cell>
          <cell r="E114">
            <v>3.060382812262012</v>
          </cell>
        </row>
        <row r="115">
          <cell r="A115">
            <v>2006</v>
          </cell>
          <cell r="B115">
            <v>7.4499999999999997E-2</v>
          </cell>
          <cell r="C115">
            <v>2.5338018702736814E-2</v>
          </cell>
          <cell r="D115">
            <v>2.400159775178857</v>
          </cell>
          <cell r="E115">
            <v>3.0797688214956693</v>
          </cell>
        </row>
        <row r="116">
          <cell r="A116">
            <v>2007</v>
          </cell>
          <cell r="B116">
            <v>5.45E-2</v>
          </cell>
          <cell r="C116">
            <v>2.7695712275167313E-2</v>
          </cell>
          <cell r="D116">
            <v>2.4328619521156689</v>
          </cell>
          <cell r="E116">
            <v>3.1010929192842132</v>
          </cell>
        </row>
        <row r="117">
          <cell r="A117">
            <v>2007</v>
          </cell>
          <cell r="B117">
            <v>4.7300000000000002E-2</v>
          </cell>
          <cell r="C117">
            <v>2.6789258055497811E-2</v>
          </cell>
          <cell r="D117">
            <v>2.4616305446994367</v>
          </cell>
          <cell r="E117">
            <v>3.1218619139014088</v>
          </cell>
        </row>
        <row r="118">
          <cell r="A118">
            <v>2007</v>
          </cell>
          <cell r="B118">
            <v>6.5799999999999997E-2</v>
          </cell>
          <cell r="C118">
            <v>2.7451609568836632E-2</v>
          </cell>
          <cell r="D118">
            <v>2.5021243671597424</v>
          </cell>
          <cell r="E118">
            <v>3.1432869474984693</v>
          </cell>
        </row>
        <row r="119">
          <cell r="A119">
            <v>2007</v>
          </cell>
          <cell r="B119">
            <v>5.6900000000000006E-2</v>
          </cell>
          <cell r="C119">
            <v>4.0288230576568267E-2</v>
          </cell>
          <cell r="D119">
            <v>2.5377170862825897</v>
          </cell>
          <cell r="E119">
            <v>3.1749463148257528</v>
          </cell>
        </row>
        <row r="120">
          <cell r="A120">
            <v>2008</v>
          </cell>
          <cell r="B120">
            <v>4.7E-2</v>
          </cell>
          <cell r="C120">
            <v>3.9312355129810558E-2</v>
          </cell>
          <cell r="D120">
            <v>2.5675352620464098</v>
          </cell>
          <cell r="E120">
            <v>3.2061499690873814</v>
          </cell>
        </row>
        <row r="121">
          <cell r="A121">
            <v>2008</v>
          </cell>
          <cell r="B121">
            <v>4.7100000000000003E-2</v>
          </cell>
          <cell r="C121">
            <v>4.9463548219638463E-2</v>
          </cell>
          <cell r="D121">
            <v>2.5977679897570067</v>
          </cell>
          <cell r="E121">
            <v>3.2457968574862184</v>
          </cell>
        </row>
        <row r="122">
          <cell r="A122">
            <v>2008</v>
          </cell>
          <cell r="B122">
            <v>3.1400000000000004E-2</v>
          </cell>
          <cell r="C122">
            <v>4.865493288396857E-2</v>
          </cell>
          <cell r="D122">
            <v>2.6181604684765989</v>
          </cell>
          <cell r="E122">
            <v>3.2852778645502152</v>
          </cell>
        </row>
        <row r="123">
          <cell r="A123">
            <v>2008</v>
          </cell>
          <cell r="B123">
            <v>-8.9999999999999998E-4</v>
          </cell>
          <cell r="C123">
            <v>2.1370349798535693E-3</v>
          </cell>
          <cell r="D123">
            <v>2.6175713823711915</v>
          </cell>
          <cell r="E123">
            <v>3.2870330529789862</v>
          </cell>
        </row>
        <row r="124">
          <cell r="A124">
            <v>2009</v>
          </cell>
          <cell r="B124">
            <v>1.1899999999999999E-2</v>
          </cell>
          <cell r="C124">
            <v>-2.6873117268428302E-3</v>
          </cell>
          <cell r="D124">
            <v>2.6253586572337455</v>
          </cell>
          <cell r="E124">
            <v>3.2848247323615385</v>
          </cell>
        </row>
        <row r="125">
          <cell r="A125">
            <v>2009</v>
          </cell>
          <cell r="B125">
            <v>-2E-3</v>
          </cell>
          <cell r="C125">
            <v>-1.3419038505794029E-2</v>
          </cell>
          <cell r="D125">
            <v>2.6240459779051286</v>
          </cell>
          <cell r="E125">
            <v>3.2738049349694527</v>
          </cell>
        </row>
        <row r="126">
          <cell r="A126">
            <v>2009</v>
          </cell>
          <cell r="B126">
            <v>-1.21E-2</v>
          </cell>
          <cell r="C126">
            <v>-1.1993213180996849E-2</v>
          </cell>
          <cell r="D126">
            <v>2.6161082388219654</v>
          </cell>
          <cell r="E126">
            <v>3.2639890748449307</v>
          </cell>
        </row>
        <row r="127">
          <cell r="A127">
            <v>2009</v>
          </cell>
          <cell r="B127">
            <v>-2.86E-2</v>
          </cell>
          <cell r="C127">
            <v>2.7016894961467152E-2</v>
          </cell>
          <cell r="D127">
            <v>2.5974030649143884</v>
          </cell>
          <cell r="E127">
            <v>3.2860347873425462</v>
          </cell>
        </row>
        <row r="128">
          <cell r="A128">
            <v>2010</v>
          </cell>
          <cell r="B128">
            <v>-5.8999999999999999E-3</v>
          </cell>
          <cell r="C128">
            <v>2.3004232853566994E-2</v>
          </cell>
          <cell r="D128">
            <v>2.5935718953936395</v>
          </cell>
          <cell r="E128">
            <v>3.3049329646957832</v>
          </cell>
        </row>
        <row r="129">
          <cell r="A129">
            <v>2010</v>
          </cell>
          <cell r="B129">
            <v>-2.0199999999999999E-2</v>
          </cell>
          <cell r="C129">
            <v>1.0510394083198411E-2</v>
          </cell>
          <cell r="D129">
            <v>2.5804743573219016</v>
          </cell>
          <cell r="E129">
            <v>3.3136170016651594</v>
          </cell>
        </row>
        <row r="130">
          <cell r="A130">
            <v>2010</v>
          </cell>
          <cell r="B130">
            <v>-1.14E-2</v>
          </cell>
          <cell r="C130">
            <v>1.1405458801726371E-2</v>
          </cell>
          <cell r="D130">
            <v>2.5731200054035339</v>
          </cell>
          <cell r="E130">
            <v>3.3230653322144574</v>
          </cell>
        </row>
        <row r="131">
          <cell r="A131">
            <v>2010</v>
          </cell>
          <cell r="B131">
            <v>6.6E-3</v>
          </cell>
          <cell r="C131">
            <v>1.4885608003896579E-2</v>
          </cell>
          <cell r="D131">
            <v>2.5773656534124494</v>
          </cell>
          <cell r="E131">
            <v>3.3354317941911282</v>
          </cell>
        </row>
        <row r="132">
          <cell r="A132">
            <v>2011</v>
          </cell>
          <cell r="B132">
            <v>-1.9400000000000001E-2</v>
          </cell>
          <cell r="C132">
            <v>2.6660848402502341E-2</v>
          </cell>
          <cell r="D132">
            <v>2.5648654299933988</v>
          </cell>
          <cell r="E132">
            <v>3.3576631545465823</v>
          </cell>
        </row>
      </sheetData>
      <sheetData sheetId="8" refreshError="1"/>
      <sheetData sheetId="9">
        <row r="3">
          <cell r="A3">
            <v>1983</v>
          </cell>
          <cell r="B3">
            <v>6.579999999999997E-2</v>
          </cell>
        </row>
        <row r="4">
          <cell r="A4">
            <v>1983</v>
          </cell>
          <cell r="B4">
            <v>5.3599999999999981E-2</v>
          </cell>
        </row>
        <row r="5">
          <cell r="A5">
            <v>1983</v>
          </cell>
          <cell r="B5">
            <v>6.9999999999999951E-2</v>
          </cell>
        </row>
        <row r="6">
          <cell r="A6">
            <v>1984</v>
          </cell>
          <cell r="B6">
            <v>5.7899999999999952E-2</v>
          </cell>
        </row>
        <row r="7">
          <cell r="A7">
            <v>1984</v>
          </cell>
          <cell r="B7">
            <v>5.4499999999999993E-2</v>
          </cell>
        </row>
        <row r="8">
          <cell r="A8">
            <v>1984</v>
          </cell>
          <cell r="B8">
            <v>8.7400000000000033E-2</v>
          </cell>
        </row>
        <row r="9">
          <cell r="A9">
            <v>1984</v>
          </cell>
          <cell r="B9">
            <v>8.3300000000000041E-2</v>
          </cell>
        </row>
        <row r="10">
          <cell r="A10">
            <v>1985</v>
          </cell>
          <cell r="B10">
            <v>9.540000000000004E-2</v>
          </cell>
        </row>
        <row r="11">
          <cell r="A11">
            <v>1985</v>
          </cell>
          <cell r="B11">
            <v>7.9699999999999993E-2</v>
          </cell>
        </row>
        <row r="12">
          <cell r="A12">
            <v>1985</v>
          </cell>
          <cell r="B12">
            <v>7.1699999999999986E-2</v>
          </cell>
        </row>
        <row r="13">
          <cell r="A13">
            <v>1985</v>
          </cell>
          <cell r="B13">
            <v>4.5699999999999963E-2</v>
          </cell>
        </row>
        <row r="14">
          <cell r="A14">
            <v>1986</v>
          </cell>
          <cell r="B14">
            <v>6.140000000000001E-2</v>
          </cell>
        </row>
        <row r="15">
          <cell r="A15">
            <v>1986</v>
          </cell>
          <cell r="B15">
            <v>3.949999999999998E-2</v>
          </cell>
        </row>
        <row r="16">
          <cell r="A16">
            <v>1986</v>
          </cell>
          <cell r="B16">
            <v>4.7100000000000031E-2</v>
          </cell>
        </row>
        <row r="17">
          <cell r="A17">
            <v>1986</v>
          </cell>
          <cell r="B17">
            <v>5.5000000000000049E-2</v>
          </cell>
        </row>
        <row r="18">
          <cell r="A18">
            <v>1987</v>
          </cell>
          <cell r="B18">
            <v>9.2600000000000016E-2</v>
          </cell>
        </row>
        <row r="19">
          <cell r="A19">
            <v>1987</v>
          </cell>
          <cell r="B19">
            <v>8.0799999999999983E-2</v>
          </cell>
        </row>
        <row r="20">
          <cell r="A20">
            <v>1987</v>
          </cell>
          <cell r="B20">
            <v>8.109999999999995E-2</v>
          </cell>
        </row>
        <row r="21">
          <cell r="A21">
            <v>1987</v>
          </cell>
          <cell r="B21">
            <v>8.0200000000000049E-2</v>
          </cell>
        </row>
        <row r="22">
          <cell r="A22">
            <v>1988</v>
          </cell>
          <cell r="B22">
            <v>0.10409999999999997</v>
          </cell>
        </row>
        <row r="23">
          <cell r="A23">
            <v>1988</v>
          </cell>
          <cell r="B23">
            <v>0.10519999999999996</v>
          </cell>
        </row>
        <row r="24">
          <cell r="A24">
            <v>1988</v>
          </cell>
          <cell r="B24">
            <v>0.10799999999999998</v>
          </cell>
        </row>
        <row r="25">
          <cell r="A25">
            <v>1988</v>
          </cell>
          <cell r="B25">
            <v>0.11619999999999997</v>
          </cell>
        </row>
        <row r="26">
          <cell r="A26">
            <v>1989</v>
          </cell>
          <cell r="B26">
            <v>0.11870000000000003</v>
          </cell>
        </row>
        <row r="27">
          <cell r="A27">
            <v>1989</v>
          </cell>
          <cell r="B27">
            <v>0.12849999999999995</v>
          </cell>
        </row>
        <row r="28">
          <cell r="A28">
            <v>1989</v>
          </cell>
          <cell r="B28">
            <v>0.12519999999999998</v>
          </cell>
        </row>
        <row r="29">
          <cell r="A29">
            <v>1989</v>
          </cell>
          <cell r="B29">
            <v>0.13190000000000002</v>
          </cell>
        </row>
        <row r="30">
          <cell r="A30">
            <v>1990</v>
          </cell>
          <cell r="B30">
            <v>0.12939999999999996</v>
          </cell>
        </row>
        <row r="31">
          <cell r="A31">
            <v>1990</v>
          </cell>
          <cell r="B31">
            <v>0.12719999999999998</v>
          </cell>
        </row>
        <row r="32">
          <cell r="A32">
            <v>1990</v>
          </cell>
          <cell r="B32">
            <v>0.12549999999999994</v>
          </cell>
        </row>
        <row r="33">
          <cell r="A33">
            <v>1990</v>
          </cell>
          <cell r="B33">
            <v>0.13429999999999997</v>
          </cell>
        </row>
        <row r="34">
          <cell r="A34">
            <v>1991</v>
          </cell>
          <cell r="B34">
            <v>0.13649999999999995</v>
          </cell>
        </row>
        <row r="35">
          <cell r="A35">
            <v>1991</v>
          </cell>
          <cell r="B35">
            <v>0.13</v>
          </cell>
        </row>
        <row r="36">
          <cell r="A36">
            <v>1991</v>
          </cell>
          <cell r="B36">
            <v>0.12870000000000004</v>
          </cell>
        </row>
        <row r="37">
          <cell r="A37">
            <v>1991</v>
          </cell>
          <cell r="B37">
            <v>0.13470000000000004</v>
          </cell>
        </row>
        <row r="38">
          <cell r="A38">
            <v>1992</v>
          </cell>
          <cell r="B38">
            <v>0.14190000000000003</v>
          </cell>
        </row>
        <row r="39">
          <cell r="A39">
            <v>1992</v>
          </cell>
          <cell r="B39">
            <v>0.12649999999999995</v>
          </cell>
        </row>
        <row r="40">
          <cell r="A40">
            <v>1992</v>
          </cell>
          <cell r="B40">
            <v>0.12450000000000006</v>
          </cell>
        </row>
        <row r="41">
          <cell r="A41">
            <v>1992</v>
          </cell>
          <cell r="B41">
            <v>0.12749999999999995</v>
          </cell>
        </row>
        <row r="42">
          <cell r="A42">
            <v>1993</v>
          </cell>
          <cell r="B42">
            <v>0.1069</v>
          </cell>
        </row>
        <row r="43">
          <cell r="A43">
            <v>1993</v>
          </cell>
          <cell r="B43">
            <v>0.10680000000000001</v>
          </cell>
        </row>
        <row r="44">
          <cell r="A44">
            <v>1993</v>
          </cell>
          <cell r="B44">
            <v>0.10150000000000003</v>
          </cell>
        </row>
        <row r="45">
          <cell r="A45">
            <v>1993</v>
          </cell>
          <cell r="B45">
            <v>0.10129999999999995</v>
          </cell>
        </row>
        <row r="46">
          <cell r="A46">
            <v>1994</v>
          </cell>
          <cell r="B46">
            <v>0.1028</v>
          </cell>
        </row>
        <row r="47">
          <cell r="A47">
            <v>1994</v>
          </cell>
          <cell r="B47">
            <v>8.8199999999999945E-2</v>
          </cell>
        </row>
        <row r="48">
          <cell r="A48">
            <v>1994</v>
          </cell>
          <cell r="B48">
            <v>8.2999999999999963E-2</v>
          </cell>
        </row>
        <row r="49">
          <cell r="A49">
            <v>1994</v>
          </cell>
          <cell r="B49">
            <v>8.1500000000000017E-2</v>
          </cell>
        </row>
        <row r="50">
          <cell r="A50">
            <v>1995</v>
          </cell>
          <cell r="B50">
            <v>7.5500000000000012E-2</v>
          </cell>
        </row>
        <row r="51">
          <cell r="A51">
            <v>1995</v>
          </cell>
          <cell r="B51">
            <v>7.6300000000000034E-2</v>
          </cell>
        </row>
        <row r="52">
          <cell r="A52">
            <v>1995</v>
          </cell>
          <cell r="B52">
            <v>7.2699999999999987E-2</v>
          </cell>
        </row>
        <row r="53">
          <cell r="A53">
            <v>1995</v>
          </cell>
          <cell r="B53">
            <v>7.3899999999999966E-2</v>
          </cell>
        </row>
        <row r="54">
          <cell r="A54">
            <v>1996</v>
          </cell>
          <cell r="B54">
            <v>7.3699999999999988E-2</v>
          </cell>
        </row>
        <row r="55">
          <cell r="A55">
            <v>1996</v>
          </cell>
          <cell r="B55">
            <v>7.3400000000000021E-2</v>
          </cell>
        </row>
        <row r="56">
          <cell r="A56">
            <v>1996</v>
          </cell>
          <cell r="B56">
            <v>6.899999999999995E-2</v>
          </cell>
        </row>
        <row r="57">
          <cell r="A57">
            <v>1996</v>
          </cell>
          <cell r="B57">
            <v>6.8799999999999972E-2</v>
          </cell>
        </row>
        <row r="58">
          <cell r="A58">
            <v>1997</v>
          </cell>
          <cell r="B58">
            <v>6.6500000000000004E-2</v>
          </cell>
        </row>
        <row r="59">
          <cell r="A59">
            <v>1997</v>
          </cell>
          <cell r="B59">
            <v>6.3200000000000034E-2</v>
          </cell>
        </row>
        <row r="60">
          <cell r="A60">
            <v>1997</v>
          </cell>
          <cell r="B60">
            <v>6.1699999999999977E-2</v>
          </cell>
        </row>
        <row r="61">
          <cell r="A61">
            <v>1997</v>
          </cell>
          <cell r="B61">
            <v>6.1599999999999988E-2</v>
          </cell>
        </row>
        <row r="62">
          <cell r="A62">
            <v>1998</v>
          </cell>
          <cell r="B62">
            <v>6.2100000000000044E-2</v>
          </cell>
        </row>
        <row r="63">
          <cell r="A63">
            <v>1998</v>
          </cell>
          <cell r="B63">
            <v>6.0000000000000053E-2</v>
          </cell>
        </row>
        <row r="64">
          <cell r="A64">
            <v>1998</v>
          </cell>
          <cell r="B64">
            <v>5.8899999999999952E-2</v>
          </cell>
        </row>
        <row r="65">
          <cell r="A65">
            <v>1998</v>
          </cell>
          <cell r="B65">
            <v>5.9699999999999975E-2</v>
          </cell>
        </row>
        <row r="66">
          <cell r="A66">
            <v>1999</v>
          </cell>
          <cell r="B66">
            <v>6.3300000000000023E-2</v>
          </cell>
        </row>
        <row r="67">
          <cell r="A67">
            <v>1999</v>
          </cell>
          <cell r="B67">
            <v>6.1799999999999966E-2</v>
          </cell>
        </row>
        <row r="68">
          <cell r="A68">
            <v>1999</v>
          </cell>
          <cell r="B68">
            <v>6.1200000000000032E-2</v>
          </cell>
        </row>
        <row r="69">
          <cell r="A69">
            <v>1999</v>
          </cell>
          <cell r="B69">
            <v>6.1699999999999977E-2</v>
          </cell>
        </row>
        <row r="70">
          <cell r="A70">
            <v>2000</v>
          </cell>
          <cell r="B70">
            <v>6.0400000000000009E-2</v>
          </cell>
        </row>
        <row r="71">
          <cell r="A71">
            <v>2000</v>
          </cell>
          <cell r="B71">
            <v>5.8599999999999985E-2</v>
          </cell>
        </row>
        <row r="72">
          <cell r="A72">
            <v>2000</v>
          </cell>
          <cell r="B72">
            <v>5.6599999999999984E-2</v>
          </cell>
        </row>
        <row r="73">
          <cell r="A73">
            <v>2000</v>
          </cell>
          <cell r="B73">
            <v>5.7000000000000051E-2</v>
          </cell>
        </row>
        <row r="74">
          <cell r="A74">
            <v>2001</v>
          </cell>
          <cell r="B74">
            <v>5.920000000000003E-2</v>
          </cell>
        </row>
        <row r="75">
          <cell r="A75">
            <v>2001</v>
          </cell>
          <cell r="B75">
            <v>6.1799999999999966E-2</v>
          </cell>
        </row>
        <row r="76">
          <cell r="A76">
            <v>2001</v>
          </cell>
          <cell r="B76">
            <v>6.7699999999999982E-2</v>
          </cell>
        </row>
        <row r="77">
          <cell r="A77">
            <v>2001</v>
          </cell>
          <cell r="B77">
            <v>7.46E-2</v>
          </cell>
        </row>
        <row r="78">
          <cell r="A78">
            <v>2002</v>
          </cell>
          <cell r="B78">
            <v>8.1500000000000017E-2</v>
          </cell>
        </row>
        <row r="79">
          <cell r="A79">
            <v>2002</v>
          </cell>
          <cell r="B79">
            <v>8.989999999999998E-2</v>
          </cell>
        </row>
        <row r="80">
          <cell r="A80">
            <v>2002</v>
          </cell>
          <cell r="B80">
            <v>9.6099999999999963E-2</v>
          </cell>
        </row>
        <row r="81">
          <cell r="A81">
            <v>2002</v>
          </cell>
          <cell r="B81">
            <v>0.10140000000000005</v>
          </cell>
        </row>
        <row r="82">
          <cell r="A82">
            <v>2003</v>
          </cell>
          <cell r="B82">
            <v>0.10880000000000001</v>
          </cell>
        </row>
        <row r="83">
          <cell r="A83">
            <v>2003</v>
          </cell>
          <cell r="B83">
            <v>0.11040000000000005</v>
          </cell>
        </row>
        <row r="84">
          <cell r="A84">
            <v>2003</v>
          </cell>
          <cell r="B84">
            <v>0.1089</v>
          </cell>
        </row>
        <row r="85">
          <cell r="A85">
            <v>2003</v>
          </cell>
          <cell r="B85">
            <v>0.10829999999999995</v>
          </cell>
        </row>
        <row r="86">
          <cell r="A86">
            <v>2004</v>
          </cell>
          <cell r="B86">
            <v>0.11219999999999997</v>
          </cell>
        </row>
        <row r="87">
          <cell r="A87">
            <v>2004</v>
          </cell>
          <cell r="B87">
            <v>0.10570000000000002</v>
          </cell>
        </row>
        <row r="88">
          <cell r="A88">
            <v>2004</v>
          </cell>
          <cell r="B88">
            <v>0.10250000000000004</v>
          </cell>
        </row>
        <row r="89">
          <cell r="A89">
            <v>2004</v>
          </cell>
          <cell r="B89">
            <v>0.10119999999999996</v>
          </cell>
        </row>
        <row r="90">
          <cell r="A90">
            <v>2005</v>
          </cell>
          <cell r="B90">
            <v>9.98E-2</v>
          </cell>
        </row>
        <row r="91">
          <cell r="A91">
            <v>2005</v>
          </cell>
          <cell r="B91">
            <v>9.3600000000000017E-2</v>
          </cell>
        </row>
        <row r="92">
          <cell r="A92">
            <v>2005</v>
          </cell>
          <cell r="B92">
            <v>9.0300000000000047E-2</v>
          </cell>
        </row>
        <row r="93">
          <cell r="A93">
            <v>2005</v>
          </cell>
          <cell r="B93">
            <v>8.7400000000000033E-2</v>
          </cell>
        </row>
        <row r="94">
          <cell r="A94">
            <v>2006</v>
          </cell>
          <cell r="B94">
            <v>8.5699999999999998E-2</v>
          </cell>
        </row>
        <row r="95">
          <cell r="A95">
            <v>2006</v>
          </cell>
          <cell r="B95">
            <v>8.230000000000004E-2</v>
          </cell>
        </row>
        <row r="96">
          <cell r="A96">
            <v>2006</v>
          </cell>
          <cell r="B96">
            <v>8.0600000000000005E-2</v>
          </cell>
        </row>
        <row r="97">
          <cell r="A97">
            <v>2006</v>
          </cell>
          <cell r="B97">
            <v>8.0799999999999983E-2</v>
          </cell>
        </row>
        <row r="98">
          <cell r="A98">
            <v>2007</v>
          </cell>
          <cell r="B98">
            <v>8.0899999999999972E-2</v>
          </cell>
        </row>
        <row r="99">
          <cell r="A99">
            <v>2007</v>
          </cell>
          <cell r="B99">
            <v>7.8400000000000025E-2</v>
          </cell>
        </row>
        <row r="100">
          <cell r="A100">
            <v>2007</v>
          </cell>
          <cell r="B100">
            <v>7.7200000000000046E-2</v>
          </cell>
        </row>
        <row r="101">
          <cell r="A101">
            <v>2007</v>
          </cell>
          <cell r="B101">
            <v>7.9899999999999971E-2</v>
          </cell>
        </row>
        <row r="102">
          <cell r="A102">
            <v>2008</v>
          </cell>
          <cell r="B102">
            <v>8.0400000000000027E-2</v>
          </cell>
        </row>
        <row r="103">
          <cell r="A103">
            <v>2008</v>
          </cell>
          <cell r="B103">
            <v>8.3200000000000052E-2</v>
          </cell>
        </row>
        <row r="104">
          <cell r="A104">
            <v>2008</v>
          </cell>
          <cell r="B104">
            <v>9.1899999999999982E-2</v>
          </cell>
        </row>
        <row r="105">
          <cell r="A105">
            <v>2008</v>
          </cell>
          <cell r="B105">
            <v>9.4400000000000039E-2</v>
          </cell>
        </row>
        <row r="106">
          <cell r="A106">
            <v>2009</v>
          </cell>
          <cell r="B106">
            <v>9.9700000000000011E-2</v>
          </cell>
        </row>
        <row r="107">
          <cell r="A107">
            <v>2009</v>
          </cell>
          <cell r="B107">
            <v>0.10729999999999995</v>
          </cell>
        </row>
        <row r="108">
          <cell r="A108">
            <v>2009</v>
          </cell>
          <cell r="B108">
            <v>0.11099999999999999</v>
          </cell>
        </row>
        <row r="109">
          <cell r="A109">
            <v>2009</v>
          </cell>
          <cell r="B109">
            <v>0.11460000000000004</v>
          </cell>
        </row>
        <row r="110">
          <cell r="A110">
            <v>2010</v>
          </cell>
          <cell r="B110">
            <v>0.11699999999999999</v>
          </cell>
        </row>
        <row r="111">
          <cell r="A111">
            <v>2010</v>
          </cell>
          <cell r="B111">
            <v>0.10219999999999996</v>
          </cell>
        </row>
        <row r="112">
          <cell r="A112">
            <v>2010</v>
          </cell>
          <cell r="B112">
            <v>0.11770000000000003</v>
          </cell>
        </row>
        <row r="113">
          <cell r="A113">
            <v>2010</v>
          </cell>
          <cell r="B113">
            <v>0.11709999999999998</v>
          </cell>
        </row>
        <row r="114">
          <cell r="A114">
            <v>2011</v>
          </cell>
          <cell r="B114">
            <v>0.12170000000000003</v>
          </cell>
        </row>
        <row r="115">
          <cell r="A115">
            <v>2011</v>
          </cell>
          <cell r="B115">
            <v>0.11750000000000005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s11-6&amp;7(3e)"/>
      <sheetName val="Exhs11-8(3e)"/>
      <sheetName val="Exhs11-7(2e)"/>
      <sheetName val="NPIhist"/>
    </sheetNames>
    <sheetDataSet>
      <sheetData sheetId="0">
        <row r="2">
          <cell r="B2" t="str">
            <v>Inflation</v>
          </cell>
          <cell r="C2" t="str">
            <v>LT Bond Yld</v>
          </cell>
          <cell r="D2" t="str">
            <v>NCREIF(Hist)*</v>
          </cell>
          <cell r="E2" t="str">
            <v>PwC IRR</v>
          </cell>
        </row>
        <row r="7">
          <cell r="A7">
            <v>1992</v>
          </cell>
          <cell r="B7">
            <v>2.9006642776966799E-2</v>
          </cell>
          <cell r="C7">
            <v>7.2572700000000004E-2</v>
          </cell>
          <cell r="D7">
            <v>9.4195036030524815E-2</v>
          </cell>
          <cell r="E7">
            <v>0.1215</v>
          </cell>
        </row>
        <row r="8">
          <cell r="A8">
            <v>1993</v>
          </cell>
          <cell r="B8">
            <v>2.7484228589443802E-2</v>
          </cell>
          <cell r="C8">
            <v>6.5443500000000002E-2</v>
          </cell>
          <cell r="D8">
            <v>8.8988525985927547E-2</v>
          </cell>
          <cell r="E8">
            <v>0.1225</v>
          </cell>
        </row>
        <row r="9">
          <cell r="A9">
            <v>1994</v>
          </cell>
          <cell r="B9">
            <v>2.6748993678024902E-2</v>
          </cell>
          <cell r="C9">
            <v>7.9923999999999898E-2</v>
          </cell>
          <cell r="D9">
            <v>8.7494488860627495E-2</v>
          </cell>
          <cell r="E9">
            <v>0.12180000000000001</v>
          </cell>
        </row>
        <row r="10">
          <cell r="A10">
            <v>1995</v>
          </cell>
          <cell r="B10">
            <v>2.53841015311124E-2</v>
          </cell>
          <cell r="C10">
            <v>6.0280199999999902E-2</v>
          </cell>
          <cell r="D10">
            <v>8.6819389050949658E-2</v>
          </cell>
          <cell r="E10">
            <v>0.1196</v>
          </cell>
        </row>
        <row r="11">
          <cell r="A11">
            <v>1996</v>
          </cell>
          <cell r="B11">
            <v>3.3224755691330897E-2</v>
          </cell>
          <cell r="C11">
            <v>6.7252499999999993E-2</v>
          </cell>
          <cell r="D11">
            <v>8.7667904149133724E-2</v>
          </cell>
          <cell r="E11">
            <v>0.1182</v>
          </cell>
        </row>
        <row r="12">
          <cell r="A12">
            <v>1997</v>
          </cell>
          <cell r="B12">
            <v>1.7023959742788298E-2</v>
          </cell>
          <cell r="C12">
            <v>6.0228299999999901E-2</v>
          </cell>
          <cell r="D12">
            <v>9.0181687199596405E-2</v>
          </cell>
          <cell r="E12">
            <v>0.1159</v>
          </cell>
        </row>
        <row r="13">
          <cell r="A13">
            <v>1998</v>
          </cell>
          <cell r="B13">
            <v>1.6119033673079999E-2</v>
          </cell>
          <cell r="C13">
            <v>5.4235079999999998E-2</v>
          </cell>
          <cell r="D13">
            <v>9.3517901516911195E-2</v>
          </cell>
          <cell r="E13">
            <v>0.1135</v>
          </cell>
        </row>
        <row r="14">
          <cell r="A14">
            <v>1999</v>
          </cell>
          <cell r="B14">
            <v>2.6845634388496801E-2</v>
          </cell>
          <cell r="C14">
            <v>6.8207779999999898E-2</v>
          </cell>
          <cell r="D14">
            <v>9.4424689933908512E-2</v>
          </cell>
          <cell r="E14">
            <v>0.1128</v>
          </cell>
        </row>
        <row r="15">
          <cell r="A15">
            <v>2000</v>
          </cell>
          <cell r="B15">
            <v>3.3868089945001401E-2</v>
          </cell>
          <cell r="C15">
            <v>5.5804900000000005E-2</v>
          </cell>
          <cell r="D15">
            <v>9.5627575665711007E-2</v>
          </cell>
          <cell r="E15">
            <v>0.1129</v>
          </cell>
        </row>
        <row r="16">
          <cell r="A16">
            <v>2001</v>
          </cell>
          <cell r="B16">
            <v>1.55172329220198E-2</v>
          </cell>
          <cell r="C16">
            <v>5.7508949999999899E-2</v>
          </cell>
          <cell r="D16">
            <v>9.4667012383880644E-2</v>
          </cell>
          <cell r="E16">
            <v>0.1154</v>
          </cell>
        </row>
        <row r="17">
          <cell r="A17">
            <v>2002</v>
          </cell>
          <cell r="B17">
            <v>2.3769093172425003E-2</v>
          </cell>
          <cell r="C17">
            <v>4.8353799999999995E-2</v>
          </cell>
          <cell r="D17">
            <v>9.3564688584910183E-2</v>
          </cell>
          <cell r="E17">
            <v>0.11559999999999999</v>
          </cell>
        </row>
        <row r="18">
          <cell r="A18">
            <v>2003</v>
          </cell>
          <cell r="B18">
            <v>1.8794928898807101E-2</v>
          </cell>
          <cell r="C18">
            <v>5.1117099999999895E-2</v>
          </cell>
          <cell r="D18">
            <v>9.3421768650109094E-2</v>
          </cell>
          <cell r="E18">
            <v>0.11</v>
          </cell>
        </row>
        <row r="19">
          <cell r="A19">
            <v>2004</v>
          </cell>
          <cell r="B19">
            <v>3.2555607196771599E-2</v>
          </cell>
          <cell r="C19">
            <v>4.8440740000000003E-2</v>
          </cell>
          <cell r="D19">
            <v>9.5284638197695504E-2</v>
          </cell>
          <cell r="E19">
            <v>0.1028</v>
          </cell>
        </row>
        <row r="20">
          <cell r="A20">
            <v>2005</v>
          </cell>
          <cell r="B20">
            <v>3.4156593268642899E-2</v>
          </cell>
          <cell r="C20">
            <v>4.612641E-2</v>
          </cell>
          <cell r="D20">
            <v>9.8882535990141074E-2</v>
          </cell>
          <cell r="E20">
            <v>9.4299999999999995E-2</v>
          </cell>
        </row>
        <row r="21">
          <cell r="A21">
            <v>2006</v>
          </cell>
          <cell r="B21">
            <v>2.5406494356729301E-2</v>
          </cell>
          <cell r="C21">
            <v>4.909314E-2</v>
          </cell>
          <cell r="D21">
            <v>0.10112783035216455</v>
          </cell>
          <cell r="E21">
            <v>8.8099999999999998E-2</v>
          </cell>
        </row>
        <row r="22">
          <cell r="A22">
            <v>2007</v>
          </cell>
          <cell r="B22">
            <v>4.0812705274058496E-2</v>
          </cell>
          <cell r="C22">
            <v>4.5039160000000002E-2</v>
          </cell>
          <cell r="D22">
            <v>0.10298955638772278</v>
          </cell>
          <cell r="E22">
            <v>8.4099999999999994E-2</v>
          </cell>
        </row>
        <row r="23">
          <cell r="A23">
            <v>2008</v>
          </cell>
          <cell r="B23">
            <v>9.1413782510518695E-4</v>
          </cell>
          <cell r="C23">
            <v>3.0260099999999998E-2</v>
          </cell>
          <cell r="D23">
            <v>9.714124094122556E-2</v>
          </cell>
          <cell r="E23">
            <v>8.4699999999999998E-2</v>
          </cell>
        </row>
        <row r="24">
          <cell r="A24">
            <v>2009</v>
          </cell>
          <cell r="B24">
            <v>2.7213185742996401E-2</v>
          </cell>
          <cell r="C24">
            <v>4.58010999999999E-2</v>
          </cell>
          <cell r="D24">
            <v>8.7674102420641109E-2</v>
          </cell>
          <cell r="E24">
            <v>9.4899999999999998E-2</v>
          </cell>
        </row>
        <row r="25">
          <cell r="A25">
            <v>2010</v>
          </cell>
          <cell r="B25">
            <v>1.4956921920974999E-2</v>
          </cell>
          <cell r="C25">
            <v>4.13781999999999E-2</v>
          </cell>
          <cell r="D25">
            <v>8.896464772252699E-2</v>
          </cell>
          <cell r="E25">
            <v>9.5799999999999996E-2</v>
          </cell>
        </row>
        <row r="33">
          <cell r="B33" t="str">
            <v xml:space="preserve">IRR - OAR </v>
          </cell>
          <cell r="C33" t="str">
            <v>Inflation</v>
          </cell>
          <cell r="D33" t="str">
            <v>PwC Caprate</v>
          </cell>
          <cell r="E33" t="str">
            <v>PwC IRR</v>
          </cell>
        </row>
        <row r="34">
          <cell r="A34">
            <v>1992</v>
          </cell>
          <cell r="B34">
            <v>3.0600000000000002E-2</v>
          </cell>
          <cell r="C34">
            <v>2.9006642776966799E-2</v>
          </cell>
          <cell r="D34">
            <v>9.0899999999999995E-2</v>
          </cell>
          <cell r="E34">
            <v>0.1215</v>
          </cell>
        </row>
        <row r="35">
          <cell r="A35">
            <v>1993</v>
          </cell>
          <cell r="B35">
            <v>2.9700000000000004E-2</v>
          </cell>
          <cell r="C35">
            <v>2.7484228589443802E-2</v>
          </cell>
          <cell r="D35">
            <v>9.2799999999999994E-2</v>
          </cell>
          <cell r="E35">
            <v>0.1225</v>
          </cell>
        </row>
        <row r="36">
          <cell r="A36">
            <v>1994</v>
          </cell>
          <cell r="B36">
            <v>2.8900000000000009E-2</v>
          </cell>
          <cell r="C36">
            <v>2.6748993678024902E-2</v>
          </cell>
          <cell r="D36">
            <v>9.2899999999999996E-2</v>
          </cell>
          <cell r="E36">
            <v>0.12180000000000001</v>
          </cell>
        </row>
        <row r="37">
          <cell r="A37">
            <v>1995</v>
          </cell>
          <cell r="B37">
            <v>2.6499999999999996E-2</v>
          </cell>
          <cell r="C37">
            <v>2.53841015311124E-2</v>
          </cell>
          <cell r="D37">
            <v>9.3100000000000002E-2</v>
          </cell>
          <cell r="E37">
            <v>0.1196</v>
          </cell>
        </row>
        <row r="38">
          <cell r="A38">
            <v>1996</v>
          </cell>
          <cell r="B38">
            <v>2.4300000000000002E-2</v>
          </cell>
          <cell r="C38">
            <v>3.3224755691330897E-2</v>
          </cell>
          <cell r="D38">
            <v>9.3899999999999997E-2</v>
          </cell>
          <cell r="E38">
            <v>0.1182</v>
          </cell>
        </row>
        <row r="39">
          <cell r="A39">
            <v>1997</v>
          </cell>
          <cell r="B39">
            <v>2.2400000000000003E-2</v>
          </cell>
          <cell r="C39">
            <v>1.7023959742788298E-2</v>
          </cell>
          <cell r="D39">
            <v>9.35E-2</v>
          </cell>
          <cell r="E39">
            <v>0.1159</v>
          </cell>
        </row>
        <row r="40">
          <cell r="A40">
            <v>1998</v>
          </cell>
          <cell r="B40">
            <v>2.2699999999999998E-2</v>
          </cell>
          <cell r="C40">
            <v>1.6119033673079999E-2</v>
          </cell>
          <cell r="D40">
            <v>9.0800000000000006E-2</v>
          </cell>
          <cell r="E40">
            <v>0.1135</v>
          </cell>
        </row>
        <row r="41">
          <cell r="A41">
            <v>1999</v>
          </cell>
          <cell r="B41">
            <v>2.1499999999999991E-2</v>
          </cell>
          <cell r="C41">
            <v>2.6845634388496801E-2</v>
          </cell>
          <cell r="D41">
            <v>9.1300000000000006E-2</v>
          </cell>
          <cell r="E41">
            <v>0.1128</v>
          </cell>
        </row>
        <row r="42">
          <cell r="A42">
            <v>2000</v>
          </cell>
          <cell r="B42">
            <v>2.1500000000000005E-2</v>
          </cell>
          <cell r="C42">
            <v>3.3868089945001401E-2</v>
          </cell>
          <cell r="D42">
            <v>9.1399999999999995E-2</v>
          </cell>
          <cell r="E42">
            <v>0.1129</v>
          </cell>
        </row>
        <row r="43">
          <cell r="A43">
            <v>2001</v>
          </cell>
          <cell r="B43">
            <v>2.1199999999999997E-2</v>
          </cell>
          <cell r="C43">
            <v>1.55172329220198E-2</v>
          </cell>
          <cell r="D43">
            <v>9.4200000000000006E-2</v>
          </cell>
          <cell r="E43">
            <v>0.1154</v>
          </cell>
        </row>
        <row r="44">
          <cell r="A44">
            <v>2002</v>
          </cell>
          <cell r="B44">
            <v>2.0099999999999993E-2</v>
          </cell>
          <cell r="C44">
            <v>2.3769093172425003E-2</v>
          </cell>
          <cell r="D44">
            <v>9.5500000000000002E-2</v>
          </cell>
          <cell r="E44">
            <v>0.11559999999999999</v>
          </cell>
        </row>
        <row r="45">
          <cell r="A45">
            <v>2003</v>
          </cell>
          <cell r="B45">
            <v>1.7700000000000007E-2</v>
          </cell>
          <cell r="C45">
            <v>1.8794928898807101E-2</v>
          </cell>
          <cell r="D45">
            <v>9.2299999999999993E-2</v>
          </cell>
          <cell r="E45">
            <v>0.11</v>
          </cell>
        </row>
        <row r="46">
          <cell r="A46">
            <v>2004</v>
          </cell>
          <cell r="B46">
            <v>1.6600000000000004E-2</v>
          </cell>
          <cell r="C46">
            <v>3.2555607196771599E-2</v>
          </cell>
          <cell r="D46">
            <v>8.6199999999999999E-2</v>
          </cell>
          <cell r="E46">
            <v>0.1028</v>
          </cell>
        </row>
        <row r="47">
          <cell r="A47">
            <v>2005</v>
          </cell>
          <cell r="B47">
            <v>1.4899999999999997E-2</v>
          </cell>
          <cell r="C47">
            <v>3.4156593268642899E-2</v>
          </cell>
          <cell r="D47">
            <v>7.9399999999999998E-2</v>
          </cell>
          <cell r="E47">
            <v>9.4299999999999995E-2</v>
          </cell>
        </row>
        <row r="48">
          <cell r="A48">
            <v>2006</v>
          </cell>
          <cell r="B48">
            <v>1.3899999999999996E-2</v>
          </cell>
          <cell r="C48">
            <v>2.5406494356729301E-2</v>
          </cell>
          <cell r="D48">
            <v>7.4200000000000002E-2</v>
          </cell>
          <cell r="E48">
            <v>8.8099999999999998E-2</v>
          </cell>
        </row>
        <row r="49">
          <cell r="A49">
            <v>2007</v>
          </cell>
          <cell r="B49">
            <v>1.3999999999999999E-2</v>
          </cell>
          <cell r="C49">
            <v>4.0812705274058496E-2</v>
          </cell>
          <cell r="D49">
            <v>7.0099999999999996E-2</v>
          </cell>
          <cell r="E49">
            <v>8.4099999999999994E-2</v>
          </cell>
        </row>
        <row r="50">
          <cell r="A50">
            <v>2008</v>
          </cell>
          <cell r="B50">
            <v>1.4799999999999994E-2</v>
          </cell>
          <cell r="C50">
            <v>9.1413782510518695E-4</v>
          </cell>
          <cell r="D50">
            <v>6.9900000000000004E-2</v>
          </cell>
          <cell r="E50">
            <v>8.4699999999999998E-2</v>
          </cell>
        </row>
        <row r="51">
          <cell r="A51">
            <v>2009</v>
          </cell>
          <cell r="B51">
            <v>1.3999999999999999E-2</v>
          </cell>
          <cell r="C51">
            <v>2.7213185742996401E-2</v>
          </cell>
          <cell r="D51">
            <v>8.09E-2</v>
          </cell>
          <cell r="E51">
            <v>9.4899999999999998E-2</v>
          </cell>
        </row>
        <row r="52">
          <cell r="A52">
            <v>2010</v>
          </cell>
          <cell r="B52">
            <v>1.369999999999999E-2</v>
          </cell>
          <cell r="C52">
            <v>1.4956921920974999E-2</v>
          </cell>
          <cell r="D52">
            <v>8.2100000000000006E-2</v>
          </cell>
          <cell r="E52">
            <v>9.5799999999999996E-2</v>
          </cell>
        </row>
        <row r="53">
          <cell r="A53">
            <v>2011</v>
          </cell>
          <cell r="B53">
            <v>1.4699999999999991E-2</v>
          </cell>
          <cell r="D53">
            <v>7.6300000000000007E-2</v>
          </cell>
          <cell r="E53">
            <v>9.0999999999999998E-2</v>
          </cell>
        </row>
      </sheetData>
      <sheetData sheetId="1">
        <row r="3">
          <cell r="B3" t="str">
            <v>Institutional</v>
          </cell>
          <cell r="C3" t="str">
            <v>Non-institutional</v>
          </cell>
          <cell r="E3" t="str">
            <v>Institutional</v>
          </cell>
          <cell r="F3" t="str">
            <v>Non-institutional</v>
          </cell>
        </row>
        <row r="4">
          <cell r="A4" t="str">
            <v>Malls</v>
          </cell>
          <cell r="B4">
            <v>9.69E-2</v>
          </cell>
          <cell r="C4">
            <v>0.11609999999999999</v>
          </cell>
          <cell r="E4">
            <v>7.4999999999999997E-2</v>
          </cell>
          <cell r="F4">
            <v>0.10289999999999999</v>
          </cell>
        </row>
        <row r="5">
          <cell r="A5" t="str">
            <v>Strip Ctrs</v>
          </cell>
          <cell r="B5">
            <v>8.9700000000000002E-2</v>
          </cell>
          <cell r="C5">
            <v>0.1132</v>
          </cell>
          <cell r="E5">
            <v>7.3999999999999996E-2</v>
          </cell>
          <cell r="F5">
            <v>9.9000000000000005E-2</v>
          </cell>
        </row>
        <row r="6">
          <cell r="A6" t="str">
            <v>Indust.</v>
          </cell>
          <cell r="B6">
            <v>8.7599999999999997E-2</v>
          </cell>
          <cell r="C6">
            <v>0.1159</v>
          </cell>
          <cell r="E6">
            <v>7.7600000000000002E-2</v>
          </cell>
          <cell r="F6">
            <v>0.1018</v>
          </cell>
        </row>
        <row r="7">
          <cell r="A7" t="str">
            <v>Apts</v>
          </cell>
          <cell r="B7">
            <v>8.7800000000000003E-2</v>
          </cell>
          <cell r="C7">
            <v>0.10980000000000001</v>
          </cell>
          <cell r="E7">
            <v>6.2899999999999998E-2</v>
          </cell>
          <cell r="F7">
            <v>7.9899999999999999E-2</v>
          </cell>
        </row>
        <row r="8">
          <cell r="A8" t="str">
            <v>Suburb.Off</v>
          </cell>
          <cell r="B8">
            <v>9.11E-2</v>
          </cell>
          <cell r="C8">
            <v>0.104</v>
          </cell>
          <cell r="E8">
            <v>8.0399999999999999E-2</v>
          </cell>
          <cell r="F8">
            <v>9.5799999999999996E-2</v>
          </cell>
        </row>
        <row r="9">
          <cell r="A9" t="str">
            <v>Chicago Off.</v>
          </cell>
          <cell r="B9">
            <v>9.5500000000000002E-2</v>
          </cell>
          <cell r="C9">
            <v>0.12429999999999999</v>
          </cell>
          <cell r="E9">
            <v>8.3299999999999999E-2</v>
          </cell>
          <cell r="F9">
            <v>0.105</v>
          </cell>
        </row>
        <row r="10">
          <cell r="A10" t="str">
            <v>Manh Off</v>
          </cell>
          <cell r="B10">
            <v>7.8100000000000003E-2</v>
          </cell>
          <cell r="C10">
            <v>9.4399999999999998E-2</v>
          </cell>
          <cell r="E10">
            <v>0.06</v>
          </cell>
          <cell r="F10">
            <v>8.1299999999999997E-2</v>
          </cell>
        </row>
      </sheetData>
      <sheetData sheetId="2">
        <row r="3">
          <cell r="B3" t="str">
            <v>Institutional</v>
          </cell>
          <cell r="C3" t="str">
            <v>Non-institutional</v>
          </cell>
          <cell r="E3" t="str">
            <v>Institutional</v>
          </cell>
          <cell r="F3" t="str">
            <v>Non-institutional</v>
          </cell>
        </row>
        <row r="4">
          <cell r="A4" t="str">
            <v>Malls</v>
          </cell>
          <cell r="B4">
            <v>9.2700000000000005E-2</v>
          </cell>
          <cell r="C4">
            <v>0.12529999999999999</v>
          </cell>
          <cell r="E4">
            <v>7.3300000000000004E-2</v>
          </cell>
          <cell r="F4">
            <v>0.1051</v>
          </cell>
        </row>
        <row r="5">
          <cell r="A5" t="str">
            <v>Strip Ctrs</v>
          </cell>
          <cell r="B5">
            <v>9.35E-2</v>
          </cell>
          <cell r="C5">
            <v>0.11</v>
          </cell>
          <cell r="E5">
            <v>7.8600000000000003E-2</v>
          </cell>
          <cell r="F5">
            <v>9.5000000000000001E-2</v>
          </cell>
        </row>
        <row r="6">
          <cell r="A6" t="str">
            <v>Indust.</v>
          </cell>
          <cell r="B6">
            <v>9.2799999999999994E-2</v>
          </cell>
          <cell r="C6">
            <v>0.1081</v>
          </cell>
          <cell r="E6">
            <v>7.8799999999999995E-2</v>
          </cell>
          <cell r="F6">
            <v>9.0200000000000002E-2</v>
          </cell>
        </row>
        <row r="7">
          <cell r="A7" t="str">
            <v>Apts</v>
          </cell>
          <cell r="B7">
            <v>9.3100000000000002E-2</v>
          </cell>
          <cell r="C7">
            <v>0.108</v>
          </cell>
          <cell r="E7">
            <v>6.7400000000000002E-2</v>
          </cell>
          <cell r="F7">
            <v>0.08</v>
          </cell>
        </row>
        <row r="8">
          <cell r="A8" t="str">
            <v>CBD Office</v>
          </cell>
          <cell r="B8">
            <v>9.5600000000000004E-2</v>
          </cell>
          <cell r="C8">
            <v>0.1168</v>
          </cell>
          <cell r="E8">
            <v>8.2600000000000007E-2</v>
          </cell>
          <cell r="F8">
            <v>0.1038</v>
          </cell>
        </row>
        <row r="9">
          <cell r="A9" t="str">
            <v>Suburb.Off.</v>
          </cell>
          <cell r="B9">
            <v>0.1003</v>
          </cell>
          <cell r="C9">
            <v>0.1205</v>
          </cell>
          <cell r="E9">
            <v>8.6300000000000002E-2</v>
          </cell>
          <cell r="F9">
            <v>0.1018</v>
          </cell>
        </row>
        <row r="10">
          <cell r="A10" t="str">
            <v>Hou.Off</v>
          </cell>
          <cell r="B10">
            <v>0.10580000000000001</v>
          </cell>
          <cell r="C10">
            <v>0.13189999999999999</v>
          </cell>
          <cell r="E10">
            <v>9.1899999999999996E-2</v>
          </cell>
          <cell r="F10">
            <v>0.1144</v>
          </cell>
        </row>
        <row r="11">
          <cell r="A11" t="str">
            <v>Manh Off</v>
          </cell>
          <cell r="B11">
            <v>9.11E-2</v>
          </cell>
          <cell r="C11">
            <v>0.1038</v>
          </cell>
          <cell r="E11">
            <v>7.4499999999999997E-2</v>
          </cell>
          <cell r="F11">
            <v>8.5900000000000004E-2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workbookViewId="0"/>
  </sheetViews>
  <sheetFormatPr defaultRowHeight="14.4" x14ac:dyDescent="0.3"/>
  <cols>
    <col min="4" max="5" width="8.88671875" style="2"/>
  </cols>
  <sheetData>
    <row r="1" spans="1:5" x14ac:dyDescent="0.3">
      <c r="D1" s="1">
        <f>D132^(4/129)-1</f>
        <v>2.9637077294309977E-2</v>
      </c>
      <c r="E1" s="1">
        <f>E132^(4/129)-1</f>
        <v>3.827220682717436E-2</v>
      </c>
    </row>
    <row r="3" spans="1:5" x14ac:dyDescent="0.3">
      <c r="A3">
        <v>1978</v>
      </c>
      <c r="B3" t="s">
        <v>0</v>
      </c>
      <c r="C3" t="s">
        <v>1</v>
      </c>
      <c r="D3" s="2">
        <v>1</v>
      </c>
      <c r="E3" s="2">
        <v>1</v>
      </c>
    </row>
    <row r="4" spans="1:5" x14ac:dyDescent="0.3">
      <c r="A4">
        <v>1979</v>
      </c>
      <c r="B4" s="3">
        <f>'NOI GrowthFromNCREIF'!I9/100</f>
        <v>6.5000000000000006E-3</v>
      </c>
      <c r="C4" s="3">
        <f>'NOI GrowthFromNCREIF'!J9</f>
        <v>9.8619647870600999E-2</v>
      </c>
      <c r="D4" s="2">
        <f>D3*(1+B4/4)</f>
        <v>1.001625</v>
      </c>
      <c r="E4" s="2">
        <f>E3*(1+C4/4)</f>
        <v>1.0246549119676502</v>
      </c>
    </row>
    <row r="5" spans="1:5" x14ac:dyDescent="0.3">
      <c r="A5">
        <v>1979</v>
      </c>
      <c r="B5" s="3">
        <f>'NOI GrowthFromNCREIF'!I10/100</f>
        <v>9.6999999999999989E-2</v>
      </c>
      <c r="C5" s="3">
        <f>'NOI GrowthFromNCREIF'!J10</f>
        <v>0.10257477879251529</v>
      </c>
      <c r="D5" s="2">
        <f t="shared" ref="D5:E20" si="0">D4*(1+B5/4)</f>
        <v>1.0259144062500001</v>
      </c>
      <c r="E5" s="2">
        <f t="shared" si="0"/>
        <v>1.0509308497010867</v>
      </c>
    </row>
    <row r="6" spans="1:5" x14ac:dyDescent="0.3">
      <c r="A6">
        <v>1979</v>
      </c>
      <c r="B6" s="3">
        <f>'NOI GrowthFromNCREIF'!I11/100</f>
        <v>5.4800000000000001E-2</v>
      </c>
      <c r="C6" s="3">
        <f>'NOI GrowthFromNCREIF'!J11</f>
        <v>0.11689923622483181</v>
      </c>
      <c r="D6" s="2">
        <f t="shared" si="0"/>
        <v>1.0399694336156251</v>
      </c>
      <c r="E6" s="2">
        <f t="shared" si="0"/>
        <v>1.0816441031148794</v>
      </c>
    </row>
    <row r="7" spans="1:5" x14ac:dyDescent="0.3">
      <c r="A7">
        <v>1979</v>
      </c>
      <c r="B7" s="3">
        <f>'NOI GrowthFromNCREIF'!I12/100</f>
        <v>0.215</v>
      </c>
      <c r="C7" s="3">
        <f>'NOI GrowthFromNCREIF'!J12</f>
        <v>0.12690929623214162</v>
      </c>
      <c r="D7" s="2">
        <f t="shared" si="0"/>
        <v>1.095867790672465</v>
      </c>
      <c r="E7" s="2">
        <f t="shared" si="0"/>
        <v>1.1159617760898681</v>
      </c>
    </row>
    <row r="8" spans="1:5" x14ac:dyDescent="0.3">
      <c r="A8">
        <v>1980</v>
      </c>
      <c r="B8" s="3">
        <f>'NOI GrowthFromNCREIF'!I13/100</f>
        <v>0.10949999999999999</v>
      </c>
      <c r="C8" s="3">
        <f>'NOI GrowthFromNCREIF'!J13</f>
        <v>0.1394149893229035</v>
      </c>
      <c r="D8" s="2">
        <f t="shared" si="0"/>
        <v>1.1258671714421236</v>
      </c>
      <c r="E8" s="2">
        <f t="shared" si="0"/>
        <v>1.1548572258644523</v>
      </c>
    </row>
    <row r="9" spans="1:5" x14ac:dyDescent="0.3">
      <c r="A9">
        <v>1980</v>
      </c>
      <c r="B9" s="3">
        <f>'NOI GrowthFromNCREIF'!I14/100</f>
        <v>8.1199999999999994E-2</v>
      </c>
      <c r="C9" s="3">
        <f>'NOI GrowthFromNCREIF'!J14</f>
        <v>0.1384654317018299</v>
      </c>
      <c r="D9" s="2">
        <f t="shared" si="0"/>
        <v>1.1487222750223987</v>
      </c>
      <c r="E9" s="2">
        <f t="shared" si="0"/>
        <v>1.194834176947777</v>
      </c>
    </row>
    <row r="10" spans="1:5" x14ac:dyDescent="0.3">
      <c r="A10">
        <v>1980</v>
      </c>
      <c r="B10" s="3">
        <f>'NOI GrowthFromNCREIF'!I15/100</f>
        <v>0.1268</v>
      </c>
      <c r="C10" s="3">
        <f>'NOI GrowthFromNCREIF'!J15</f>
        <v>0.12124378082591081</v>
      </c>
      <c r="D10" s="2">
        <f t="shared" si="0"/>
        <v>1.1851367711406087</v>
      </c>
      <c r="E10" s="2">
        <f t="shared" si="0"/>
        <v>1.2310507302160678</v>
      </c>
    </row>
    <row r="11" spans="1:5" x14ac:dyDescent="0.3">
      <c r="A11">
        <v>1980</v>
      </c>
      <c r="B11" s="3">
        <f>'NOI GrowthFromNCREIF'!I16/100</f>
        <v>-1.0800000000000001E-2</v>
      </c>
      <c r="C11" s="3">
        <f>'NOI GrowthFromNCREIF'!J16</f>
        <v>0.1187674670395274</v>
      </c>
      <c r="D11" s="2">
        <f t="shared" si="0"/>
        <v>1.1819369018585291</v>
      </c>
      <c r="E11" s="2">
        <f t="shared" si="0"/>
        <v>1.2676029244722984</v>
      </c>
    </row>
    <row r="12" spans="1:5" x14ac:dyDescent="0.3">
      <c r="A12">
        <v>1981</v>
      </c>
      <c r="B12" s="3">
        <f>'NOI GrowthFromNCREIF'!I17/100</f>
        <v>5.9500000000000004E-2</v>
      </c>
      <c r="C12" s="3">
        <f>'NOI GrowthFromNCREIF'!J17</f>
        <v>0.1016352182138878</v>
      </c>
      <c r="D12" s="2">
        <f t="shared" si="0"/>
        <v>1.1995182132736746</v>
      </c>
      <c r="E12" s="2">
        <f t="shared" si="0"/>
        <v>1.2998111994316244</v>
      </c>
    </row>
    <row r="13" spans="1:5" x14ac:dyDescent="0.3">
      <c r="A13">
        <v>1981</v>
      </c>
      <c r="B13" s="3">
        <f>'NOI GrowthFromNCREIF'!I18/100</f>
        <v>0.12470000000000001</v>
      </c>
      <c r="C13" s="3">
        <f>'NOI GrowthFromNCREIF'!J18</f>
        <v>9.2495982312846212E-2</v>
      </c>
      <c r="D13" s="2">
        <f t="shared" si="0"/>
        <v>1.2369131935724813</v>
      </c>
      <c r="E13" s="2">
        <f t="shared" si="0"/>
        <v>1.3298680278597912</v>
      </c>
    </row>
    <row r="14" spans="1:5" x14ac:dyDescent="0.3">
      <c r="A14">
        <v>1981</v>
      </c>
      <c r="B14" s="3">
        <f>'NOI GrowthFromNCREIF'!I19/100</f>
        <v>9.8599999999999993E-2</v>
      </c>
      <c r="C14" s="3">
        <f>'NOI GrowthFromNCREIF'!J19</f>
        <v>0.10542426093391689</v>
      </c>
      <c r="D14" s="2">
        <f t="shared" si="0"/>
        <v>1.267403103794043</v>
      </c>
      <c r="E14" s="2">
        <f t="shared" si="0"/>
        <v>1.3649181163539823</v>
      </c>
    </row>
    <row r="15" spans="1:5" x14ac:dyDescent="0.3">
      <c r="A15">
        <v>1981</v>
      </c>
      <c r="B15" s="3">
        <f>'NOI GrowthFromNCREIF'!I20/100</f>
        <v>0.1263</v>
      </c>
      <c r="C15" s="3">
        <f>'NOI GrowthFromNCREIF'!J20</f>
        <v>8.6680971719077335E-2</v>
      </c>
      <c r="D15" s="2">
        <f t="shared" si="0"/>
        <v>1.3074213567963398</v>
      </c>
      <c r="E15" s="2">
        <f t="shared" si="0"/>
        <v>1.3944962235146161</v>
      </c>
    </row>
    <row r="16" spans="1:5" x14ac:dyDescent="0.3">
      <c r="A16">
        <v>1982</v>
      </c>
      <c r="B16" s="3">
        <f>'NOI GrowthFromNCREIF'!I21/100</f>
        <v>8.0600000000000005E-2</v>
      </c>
      <c r="C16" s="3">
        <f>'NOI GrowthFromNCREIF'!J21</f>
        <v>6.6434802659474906E-2</v>
      </c>
      <c r="D16" s="2">
        <f t="shared" si="0"/>
        <v>1.3337658971357862</v>
      </c>
      <c r="E16" s="2">
        <f t="shared" si="0"/>
        <v>1.4176569938692603</v>
      </c>
    </row>
    <row r="17" spans="1:5" x14ac:dyDescent="0.3">
      <c r="A17">
        <v>1982</v>
      </c>
      <c r="B17" s="3">
        <f>'NOI GrowthFromNCREIF'!I22/100</f>
        <v>2.4500000000000001E-2</v>
      </c>
      <c r="C17" s="3">
        <f>'NOI GrowthFromNCREIF'!J22</f>
        <v>6.9540140165977093E-2</v>
      </c>
      <c r="D17" s="2">
        <f t="shared" si="0"/>
        <v>1.3419352132557427</v>
      </c>
      <c r="E17" s="2">
        <f t="shared" si="0"/>
        <v>1.4423030103844969</v>
      </c>
    </row>
    <row r="18" spans="1:5" x14ac:dyDescent="0.3">
      <c r="A18">
        <v>1982</v>
      </c>
      <c r="B18" s="3">
        <f>'NOI GrowthFromNCREIF'!I23/100</f>
        <v>7.17E-2</v>
      </c>
      <c r="C18" s="3">
        <f>'NOI GrowthFromNCREIF'!J23</f>
        <v>4.9343832314835114E-2</v>
      </c>
      <c r="D18" s="2">
        <f t="shared" si="0"/>
        <v>1.3659894019533518</v>
      </c>
      <c r="E18" s="2">
        <f t="shared" si="0"/>
        <v>1.4600951998573957</v>
      </c>
    </row>
    <row r="19" spans="1:5" x14ac:dyDescent="0.3">
      <c r="A19">
        <v>1982</v>
      </c>
      <c r="B19" s="3">
        <f>'NOI GrowthFromNCREIF'!I24/100</f>
        <v>8.6500000000000007E-2</v>
      </c>
      <c r="C19" s="3">
        <f>'NOI GrowthFromNCREIF'!J24</f>
        <v>3.8396585582514506E-2</v>
      </c>
      <c r="D19" s="2">
        <f t="shared" si="0"/>
        <v>1.3955289227705931</v>
      </c>
      <c r="E19" s="2">
        <f t="shared" si="0"/>
        <v>1.4741108674323815</v>
      </c>
    </row>
    <row r="20" spans="1:5" x14ac:dyDescent="0.3">
      <c r="A20">
        <v>1983</v>
      </c>
      <c r="B20" s="3">
        <f>'NOI GrowthFromNCREIF'!I25/100</f>
        <v>0.12720000000000001</v>
      </c>
      <c r="C20" s="3">
        <f>'NOI GrowthFromNCREIF'!J25</f>
        <v>3.6133098617623746E-2</v>
      </c>
      <c r="D20" s="2">
        <f t="shared" si="0"/>
        <v>1.4399067425146981</v>
      </c>
      <c r="E20" s="2">
        <f t="shared" si="0"/>
        <v>1.4874269157689428</v>
      </c>
    </row>
    <row r="21" spans="1:5" x14ac:dyDescent="0.3">
      <c r="A21">
        <v>1983</v>
      </c>
      <c r="B21" s="3">
        <f>'NOI GrowthFromNCREIF'!I26/100</f>
        <v>5.8499999999999996E-2</v>
      </c>
      <c r="C21" s="3">
        <f>'NOI GrowthFromNCREIF'!J26</f>
        <v>2.5659295882310449E-2</v>
      </c>
      <c r="D21" s="2">
        <f t="shared" ref="D21:E36" si="1">D20*(1+B21/4)</f>
        <v>1.4609653786239758</v>
      </c>
      <c r="E21" s="2">
        <f t="shared" si="1"/>
        <v>1.4969684976026998</v>
      </c>
    </row>
    <row r="22" spans="1:5" x14ac:dyDescent="0.3">
      <c r="A22">
        <v>1983</v>
      </c>
      <c r="B22" s="3">
        <f>'NOI GrowthFromNCREIF'!I27/100</f>
        <v>1.2E-2</v>
      </c>
      <c r="C22" s="3">
        <f>'NOI GrowthFromNCREIF'!J27</f>
        <v>2.8780378203464928E-2</v>
      </c>
      <c r="D22" s="2">
        <f t="shared" si="1"/>
        <v>1.4653482747598476</v>
      </c>
      <c r="E22" s="2">
        <f t="shared" si="1"/>
        <v>1.5077393274826194</v>
      </c>
    </row>
    <row r="23" spans="1:5" x14ac:dyDescent="0.3">
      <c r="A23">
        <v>1983</v>
      </c>
      <c r="B23" s="3">
        <f>'NOI GrowthFromNCREIF'!I28/100</f>
        <v>-2.12E-2</v>
      </c>
      <c r="C23" s="3">
        <f>'NOI GrowthFromNCREIF'!J28</f>
        <v>3.748426654855741E-2</v>
      </c>
      <c r="D23" s="2">
        <f t="shared" si="1"/>
        <v>1.4575819289036205</v>
      </c>
      <c r="E23" s="2">
        <f t="shared" si="1"/>
        <v>1.5218684531918947</v>
      </c>
    </row>
    <row r="24" spans="1:5" x14ac:dyDescent="0.3">
      <c r="A24">
        <v>1984</v>
      </c>
      <c r="B24" s="3">
        <f>'NOI GrowthFromNCREIF'!I29/100</f>
        <v>-1.2E-2</v>
      </c>
      <c r="C24" s="3">
        <f>'NOI GrowthFromNCREIF'!J29</f>
        <v>4.6584594013153319E-2</v>
      </c>
      <c r="D24" s="2">
        <f t="shared" si="1"/>
        <v>1.4532091831169096</v>
      </c>
      <c r="E24" s="2">
        <f t="shared" si="1"/>
        <v>1.5395923592002372</v>
      </c>
    </row>
    <row r="25" spans="1:5" x14ac:dyDescent="0.3">
      <c r="A25">
        <v>1984</v>
      </c>
      <c r="B25" s="3">
        <f>'NOI GrowthFromNCREIF'!I30/100</f>
        <v>4.07E-2</v>
      </c>
      <c r="C25" s="3">
        <f>'NOI GrowthFromNCREIF'!J30</f>
        <v>4.1629838397884818E-2</v>
      </c>
      <c r="D25" s="2">
        <f t="shared" si="1"/>
        <v>1.4679955865551242</v>
      </c>
      <c r="E25" s="2">
        <f t="shared" si="1"/>
        <v>1.5556156044782683</v>
      </c>
    </row>
    <row r="26" spans="1:5" x14ac:dyDescent="0.3">
      <c r="A26">
        <v>1984</v>
      </c>
      <c r="B26" s="3">
        <f>'NOI GrowthFromNCREIF'!I31/100</f>
        <v>4.4900000000000002E-2</v>
      </c>
      <c r="C26" s="3">
        <f>'NOI GrowthFromNCREIF'!J31</f>
        <v>4.1448425848352517E-2</v>
      </c>
      <c r="D26" s="2">
        <f t="shared" si="1"/>
        <v>1.4844738370142054</v>
      </c>
      <c r="E26" s="2">
        <f t="shared" si="1"/>
        <v>1.5717350589859578</v>
      </c>
    </row>
    <row r="27" spans="1:5" x14ac:dyDescent="0.3">
      <c r="A27">
        <v>1984</v>
      </c>
      <c r="B27" s="3">
        <f>'NOI GrowthFromNCREIF'!I32/100</f>
        <v>7.4299999999999991E-2</v>
      </c>
      <c r="C27" s="3">
        <f>'NOI GrowthFromNCREIF'!J32</f>
        <v>3.8994973551476304E-2</v>
      </c>
      <c r="D27" s="2">
        <f t="shared" si="1"/>
        <v>1.5120479385367442</v>
      </c>
      <c r="E27" s="2">
        <f t="shared" si="1"/>
        <v>1.5870575007497292</v>
      </c>
    </row>
    <row r="28" spans="1:5" x14ac:dyDescent="0.3">
      <c r="A28">
        <v>1985</v>
      </c>
      <c r="B28" s="3">
        <f>'NOI GrowthFromNCREIF'!I33/100</f>
        <v>1.8799999999999997E-2</v>
      </c>
      <c r="C28" s="3">
        <f>'NOI GrowthFromNCREIF'!J33</f>
        <v>3.6935353504053407E-2</v>
      </c>
      <c r="D28" s="2">
        <f t="shared" si="1"/>
        <v>1.5191545638478667</v>
      </c>
      <c r="E28" s="2">
        <f t="shared" si="1"/>
        <v>1.6017121332050919</v>
      </c>
    </row>
    <row r="29" spans="1:5" x14ac:dyDescent="0.3">
      <c r="A29">
        <v>1985</v>
      </c>
      <c r="B29" s="3">
        <f>'NOI GrowthFromNCREIF'!I34/100</f>
        <v>7.4200000000000002E-2</v>
      </c>
      <c r="C29" s="3">
        <f>'NOI GrowthFromNCREIF'!J34</f>
        <v>3.6837505678578505E-2</v>
      </c>
      <c r="D29" s="2">
        <f t="shared" si="1"/>
        <v>1.5473348810072447</v>
      </c>
      <c r="E29" s="2">
        <f t="shared" si="1"/>
        <v>1.6164629031556894</v>
      </c>
    </row>
    <row r="30" spans="1:5" x14ac:dyDescent="0.3">
      <c r="A30">
        <v>1985</v>
      </c>
      <c r="B30" s="3">
        <f>'NOI GrowthFromNCREIF'!I35/100</f>
        <v>7.6399999999999996E-2</v>
      </c>
      <c r="C30" s="3">
        <f>'NOI GrowthFromNCREIF'!J35</f>
        <v>3.1432475047526942E-2</v>
      </c>
      <c r="D30" s="2">
        <f t="shared" si="1"/>
        <v>1.576888977234483</v>
      </c>
      <c r="E30" s="2">
        <f t="shared" si="1"/>
        <v>1.629165260622863</v>
      </c>
    </row>
    <row r="31" spans="1:5" x14ac:dyDescent="0.3">
      <c r="A31">
        <v>1985</v>
      </c>
      <c r="B31" s="3">
        <f>'NOI GrowthFromNCREIF'!I36/100</f>
        <v>2.4699999999999996E-2</v>
      </c>
      <c r="C31" s="3">
        <f>'NOI GrowthFromNCREIF'!J36</f>
        <v>3.7190131194017872E-2</v>
      </c>
      <c r="D31" s="2">
        <f t="shared" si="1"/>
        <v>1.5866262666689059</v>
      </c>
      <c r="E31" s="2">
        <f t="shared" si="1"/>
        <v>1.6443124780676883</v>
      </c>
    </row>
    <row r="32" spans="1:5" x14ac:dyDescent="0.3">
      <c r="A32">
        <v>1986</v>
      </c>
      <c r="B32" s="3">
        <f>'NOI GrowthFromNCREIF'!I37/100</f>
        <v>5.3200000000000004E-2</v>
      </c>
      <c r="C32" s="3">
        <f>'NOI GrowthFromNCREIF'!J37</f>
        <v>2.2452975381335338E-2</v>
      </c>
      <c r="D32" s="2">
        <f t="shared" si="1"/>
        <v>1.6077283960156026</v>
      </c>
      <c r="E32" s="2">
        <f t="shared" si="1"/>
        <v>1.6535424049650074</v>
      </c>
    </row>
    <row r="33" spans="1:5" x14ac:dyDescent="0.3">
      <c r="A33">
        <v>1986</v>
      </c>
      <c r="B33" s="3">
        <f>'NOI GrowthFromNCREIF'!I38/100</f>
        <v>1.2199999999999999E-2</v>
      </c>
      <c r="C33" s="3">
        <f>'NOI GrowthFromNCREIF'!J38</f>
        <v>1.7314288709025391E-2</v>
      </c>
      <c r="D33" s="2">
        <f t="shared" si="1"/>
        <v>1.6126319676234502</v>
      </c>
      <c r="E33" s="2">
        <f t="shared" si="1"/>
        <v>1.6606998826130526</v>
      </c>
    </row>
    <row r="34" spans="1:5" x14ac:dyDescent="0.3">
      <c r="A34">
        <v>1986</v>
      </c>
      <c r="B34" s="3">
        <f>'NOI GrowthFromNCREIF'!I39/100</f>
        <v>-1.3500000000000002E-2</v>
      </c>
      <c r="C34" s="3">
        <f>'NOI GrowthFromNCREIF'!J39</f>
        <v>1.7499248317533342E-2</v>
      </c>
      <c r="D34" s="2">
        <f t="shared" si="1"/>
        <v>1.6071893347327211</v>
      </c>
      <c r="E34" s="2">
        <f t="shared" si="1"/>
        <v>1.6679651325197387</v>
      </c>
    </row>
    <row r="35" spans="1:5" x14ac:dyDescent="0.3">
      <c r="A35">
        <v>1986</v>
      </c>
      <c r="B35" s="3">
        <f>'NOI GrowthFromNCREIF'!I40/100</f>
        <v>1.6200000000000003E-2</v>
      </c>
      <c r="C35" s="3">
        <f>'NOI GrowthFromNCREIF'!J40</f>
        <v>1.12894552324798E-2</v>
      </c>
      <c r="D35" s="2">
        <f t="shared" si="1"/>
        <v>1.6136984515383888</v>
      </c>
      <c r="E35" s="2">
        <f t="shared" si="1"/>
        <v>1.6726727369429684</v>
      </c>
    </row>
    <row r="36" spans="1:5" x14ac:dyDescent="0.3">
      <c r="A36">
        <v>1987</v>
      </c>
      <c r="B36" s="3">
        <f>'NOI GrowthFromNCREIF'!I41/100</f>
        <v>6.4000000000000003E-3</v>
      </c>
      <c r="C36" s="3">
        <f>'NOI GrowthFromNCREIF'!J41</f>
        <v>3.0063505618738131E-2</v>
      </c>
      <c r="D36" s="2">
        <f t="shared" si="1"/>
        <v>1.6162803690608503</v>
      </c>
      <c r="E36" s="2">
        <f t="shared" si="1"/>
        <v>1.6852443384993172</v>
      </c>
    </row>
    <row r="37" spans="1:5" x14ac:dyDescent="0.3">
      <c r="A37">
        <v>1987</v>
      </c>
      <c r="B37" s="3">
        <f>'NOI GrowthFromNCREIF'!I42/100</f>
        <v>-3.5900000000000001E-2</v>
      </c>
      <c r="C37" s="3">
        <f>'NOI GrowthFromNCREIF'!J42</f>
        <v>3.6738912916379478E-2</v>
      </c>
      <c r="D37" s="2">
        <f t="shared" ref="D37:E52" si="2">D36*(1+B37/4)</f>
        <v>1.6017742527485292</v>
      </c>
      <c r="E37" s="2">
        <f t="shared" si="2"/>
        <v>1.7007228497480542</v>
      </c>
    </row>
    <row r="38" spans="1:5" x14ac:dyDescent="0.3">
      <c r="A38">
        <v>1987</v>
      </c>
      <c r="B38" s="3">
        <f>'NOI GrowthFromNCREIF'!I43/100</f>
        <v>-2.1400000000000002E-2</v>
      </c>
      <c r="C38" s="3">
        <f>'NOI GrowthFromNCREIF'!J43</f>
        <v>4.2371477852668801E-2</v>
      </c>
      <c r="D38" s="2">
        <f t="shared" si="2"/>
        <v>1.5932047604963246</v>
      </c>
      <c r="E38" s="2">
        <f t="shared" si="2"/>
        <v>1.718738384888461</v>
      </c>
    </row>
    <row r="39" spans="1:5" x14ac:dyDescent="0.3">
      <c r="A39">
        <v>1987</v>
      </c>
      <c r="B39" s="3">
        <f>'NOI GrowthFromNCREIF'!I44/100</f>
        <v>-2.06E-2</v>
      </c>
      <c r="C39" s="3">
        <f>'NOI GrowthFromNCREIF'!J44</f>
        <v>4.3418610796763894E-2</v>
      </c>
      <c r="D39" s="2">
        <f t="shared" si="2"/>
        <v>1.5849997559797686</v>
      </c>
      <c r="E39" s="2">
        <f t="shared" si="2"/>
        <v>1.7373946931371937</v>
      </c>
    </row>
    <row r="40" spans="1:5" x14ac:dyDescent="0.3">
      <c r="A40">
        <v>1988</v>
      </c>
      <c r="B40" s="3">
        <f>'NOI GrowthFromNCREIF'!I45/100</f>
        <v>-3.3599999999999998E-2</v>
      </c>
      <c r="C40" s="3">
        <f>'NOI GrowthFromNCREIF'!J45</f>
        <v>3.8453277414440934E-2</v>
      </c>
      <c r="D40" s="2">
        <f t="shared" si="2"/>
        <v>1.5716857580295387</v>
      </c>
      <c r="E40" s="2">
        <f t="shared" si="2"/>
        <v>1.7540968231655893</v>
      </c>
    </row>
    <row r="41" spans="1:5" x14ac:dyDescent="0.3">
      <c r="A41">
        <v>1988</v>
      </c>
      <c r="B41" s="3">
        <f>'NOI GrowthFromNCREIF'!I46/100</f>
        <v>-1.6000000000000001E-3</v>
      </c>
      <c r="C41" s="3">
        <f>'NOI GrowthFromNCREIF'!J46</f>
        <v>3.8825476028166828E-2</v>
      </c>
      <c r="D41" s="2">
        <f t="shared" si="2"/>
        <v>1.5710570837263269</v>
      </c>
      <c r="E41" s="2">
        <f t="shared" si="2"/>
        <v>1.7711227342053144</v>
      </c>
    </row>
    <row r="42" spans="1:5" x14ac:dyDescent="0.3">
      <c r="A42">
        <v>1988</v>
      </c>
      <c r="B42" s="3">
        <f>'NOI GrowthFromNCREIF'!I47/100</f>
        <v>2.5000000000000001E-3</v>
      </c>
      <c r="C42" s="3">
        <f>'NOI GrowthFromNCREIF'!J47</f>
        <v>4.1436329360824031E-2</v>
      </c>
      <c r="D42" s="2">
        <f t="shared" si="2"/>
        <v>1.5720389944036559</v>
      </c>
      <c r="E42" s="2">
        <f t="shared" si="2"/>
        <v>1.7894699404435581</v>
      </c>
    </row>
    <row r="43" spans="1:5" x14ac:dyDescent="0.3">
      <c r="A43">
        <v>1988</v>
      </c>
      <c r="B43" s="3">
        <f>'NOI GrowthFromNCREIF'!I48/100</f>
        <v>2.9300000000000003E-2</v>
      </c>
      <c r="C43" s="3">
        <f>'NOI GrowthFromNCREIF'!J48</f>
        <v>4.3504837163707726E-2</v>
      </c>
      <c r="D43" s="2">
        <f t="shared" si="2"/>
        <v>1.5835541800376627</v>
      </c>
      <c r="E43" s="2">
        <f t="shared" si="2"/>
        <v>1.8089325900356448</v>
      </c>
    </row>
    <row r="44" spans="1:5" x14ac:dyDescent="0.3">
      <c r="A44">
        <v>1989</v>
      </c>
      <c r="B44" s="3">
        <f>'NOI GrowthFromNCREIF'!I49/100</f>
        <v>4.3299999999999998E-2</v>
      </c>
      <c r="C44" s="3">
        <f>'NOI GrowthFromNCREIF'!J49</f>
        <v>4.8910593953167283E-2</v>
      </c>
      <c r="D44" s="2">
        <f t="shared" si="2"/>
        <v>1.6006961540365705</v>
      </c>
      <c r="E44" s="2">
        <f t="shared" si="2"/>
        <v>1.8310515818856157</v>
      </c>
    </row>
    <row r="45" spans="1:5" x14ac:dyDescent="0.3">
      <c r="A45">
        <v>1989</v>
      </c>
      <c r="B45" s="3">
        <f>'NOI GrowthFromNCREIF'!I50/100</f>
        <v>6.0000000000000001E-3</v>
      </c>
      <c r="C45" s="3">
        <f>'NOI GrowthFromNCREIF'!J50</f>
        <v>5.0752993169884887E-2</v>
      </c>
      <c r="D45" s="2">
        <f t="shared" si="2"/>
        <v>1.6030971982676254</v>
      </c>
      <c r="E45" s="2">
        <f t="shared" si="2"/>
        <v>1.8542844189929026</v>
      </c>
    </row>
    <row r="46" spans="1:5" x14ac:dyDescent="0.3">
      <c r="A46">
        <v>1989</v>
      </c>
      <c r="B46" s="3">
        <f>'NOI GrowthFromNCREIF'!I51/100</f>
        <v>2.5999999999999999E-3</v>
      </c>
      <c r="C46" s="3">
        <f>'NOI GrowthFromNCREIF'!J51</f>
        <v>4.2750962964131674E-2</v>
      </c>
      <c r="D46" s="2">
        <f t="shared" si="2"/>
        <v>1.6041392114464994</v>
      </c>
      <c r="E46" s="2">
        <f t="shared" si="2"/>
        <v>1.8741025301232355</v>
      </c>
    </row>
    <row r="47" spans="1:5" x14ac:dyDescent="0.3">
      <c r="A47">
        <v>1989</v>
      </c>
      <c r="B47" s="3">
        <f>'NOI GrowthFromNCREIF'!I52/100</f>
        <v>-7.8000000000000005E-3</v>
      </c>
      <c r="C47" s="3">
        <f>'NOI GrowthFromNCREIF'!J52</f>
        <v>4.5707848923796368E-2</v>
      </c>
      <c r="D47" s="2">
        <f t="shared" si="2"/>
        <v>1.6010111399841787</v>
      </c>
      <c r="E47" s="2">
        <f t="shared" si="2"/>
        <v>1.8955178289518797</v>
      </c>
    </row>
    <row r="48" spans="1:5" x14ac:dyDescent="0.3">
      <c r="A48">
        <v>1990</v>
      </c>
      <c r="B48" s="3">
        <f>'NOI GrowthFromNCREIF'!I53/100</f>
        <v>-4.1999999999999997E-3</v>
      </c>
      <c r="C48" s="3">
        <f>'NOI GrowthFromNCREIF'!J53</f>
        <v>5.1388794909649975E-2</v>
      </c>
      <c r="D48" s="2">
        <f t="shared" si="2"/>
        <v>1.5993300782871953</v>
      </c>
      <c r="E48" s="2">
        <f t="shared" si="2"/>
        <v>1.9198699231917782</v>
      </c>
    </row>
    <row r="49" spans="1:5" x14ac:dyDescent="0.3">
      <c r="A49">
        <v>1990</v>
      </c>
      <c r="B49" s="3">
        <f>'NOI GrowthFromNCREIF'!I54/100</f>
        <v>1.44E-2</v>
      </c>
      <c r="C49" s="3">
        <f>'NOI GrowthFromNCREIF'!J54</f>
        <v>4.5994942738278581E-2</v>
      </c>
      <c r="D49" s="2">
        <f t="shared" si="2"/>
        <v>1.6050876665690292</v>
      </c>
      <c r="E49" s="2">
        <f t="shared" si="2"/>
        <v>1.9419459999873157</v>
      </c>
    </row>
    <row r="50" spans="1:5" x14ac:dyDescent="0.3">
      <c r="A50">
        <v>1990</v>
      </c>
      <c r="B50" s="3">
        <f>'NOI GrowthFromNCREIF'!I55/100</f>
        <v>3.2000000000000001E-2</v>
      </c>
      <c r="C50" s="3">
        <f>'NOI GrowthFromNCREIF'!J55</f>
        <v>6.0297732633135606E-2</v>
      </c>
      <c r="D50" s="2">
        <f t="shared" si="2"/>
        <v>1.6179283679015815</v>
      </c>
      <c r="E50" s="2">
        <f t="shared" si="2"/>
        <v>1.9712197351611214</v>
      </c>
    </row>
    <row r="51" spans="1:5" x14ac:dyDescent="0.3">
      <c r="A51">
        <v>1990</v>
      </c>
      <c r="B51" s="3">
        <f>'NOI GrowthFromNCREIF'!I56/100</f>
        <v>7.8399999999999997E-2</v>
      </c>
      <c r="C51" s="3">
        <f>'NOI GrowthFromNCREIF'!J56</f>
        <v>5.978707743897467E-2</v>
      </c>
      <c r="D51" s="2">
        <f t="shared" si="2"/>
        <v>1.6496397639124525</v>
      </c>
      <c r="E51" s="2">
        <f t="shared" si="2"/>
        <v>2.0006831018999494</v>
      </c>
    </row>
    <row r="52" spans="1:5" x14ac:dyDescent="0.3">
      <c r="A52">
        <v>1991</v>
      </c>
      <c r="B52" s="3">
        <f>'NOI GrowthFromNCREIF'!I57/100</f>
        <v>1.6800000000000002E-2</v>
      </c>
      <c r="C52" s="3">
        <f>'NOI GrowthFromNCREIF'!J57</f>
        <v>4.8137097221374506E-2</v>
      </c>
      <c r="D52" s="2">
        <f t="shared" si="2"/>
        <v>1.6565682509208848</v>
      </c>
      <c r="E52" s="2">
        <f t="shared" si="2"/>
        <v>2.0247598711462791</v>
      </c>
    </row>
    <row r="53" spans="1:5" x14ac:dyDescent="0.3">
      <c r="A53">
        <v>1991</v>
      </c>
      <c r="B53" s="3">
        <f>'NOI GrowthFromNCREIF'!I58/100</f>
        <v>2.6800000000000001E-2</v>
      </c>
      <c r="C53" s="3">
        <f>'NOI GrowthFromNCREIF'!J58</f>
        <v>4.6220525367653649E-2</v>
      </c>
      <c r="D53" s="2">
        <f t="shared" ref="D53:E68" si="3">D52*(1+B53/4)</f>
        <v>1.6676672582020546</v>
      </c>
      <c r="E53" s="2">
        <f t="shared" si="3"/>
        <v>2.0481562373932101</v>
      </c>
    </row>
    <row r="54" spans="1:5" x14ac:dyDescent="0.3">
      <c r="A54">
        <v>1991</v>
      </c>
      <c r="B54" s="3">
        <f>'NOI GrowthFromNCREIF'!I59/100</f>
        <v>-2.5000000000000001E-3</v>
      </c>
      <c r="C54" s="3">
        <f>'NOI GrowthFromNCREIF'!J59</f>
        <v>3.348911224254135E-2</v>
      </c>
      <c r="D54" s="2">
        <f t="shared" si="3"/>
        <v>1.6666249661656785</v>
      </c>
      <c r="E54" s="2">
        <f t="shared" si="3"/>
        <v>2.0653039709242904</v>
      </c>
    </row>
    <row r="55" spans="1:5" x14ac:dyDescent="0.3">
      <c r="A55">
        <v>1991</v>
      </c>
      <c r="B55" s="3">
        <f>'NOI GrowthFromNCREIF'!I60/100</f>
        <v>-7.17E-2</v>
      </c>
      <c r="C55" s="3">
        <f>'NOI GrowthFromNCREIF'!J60</f>
        <v>3.030178201921261E-2</v>
      </c>
      <c r="D55" s="2">
        <f t="shared" si="3"/>
        <v>1.6367507136471586</v>
      </c>
      <c r="E55" s="2">
        <f t="shared" si="3"/>
        <v>2.0809495686068811</v>
      </c>
    </row>
    <row r="56" spans="1:5" x14ac:dyDescent="0.3">
      <c r="A56">
        <v>1992</v>
      </c>
      <c r="B56" s="3">
        <f>'NOI GrowthFromNCREIF'!I61/100</f>
        <v>-2.0799999999999999E-2</v>
      </c>
      <c r="C56" s="3">
        <f>'NOI GrowthFromNCREIF'!J61</f>
        <v>3.1485396728904581E-2</v>
      </c>
      <c r="D56" s="2">
        <f t="shared" si="3"/>
        <v>1.6282396099361933</v>
      </c>
      <c r="E56" s="2">
        <f t="shared" si="3"/>
        <v>2.0973294492919887</v>
      </c>
    </row>
    <row r="57" spans="1:5" x14ac:dyDescent="0.3">
      <c r="A57">
        <v>1992</v>
      </c>
      <c r="B57" s="3">
        <f>'NOI GrowthFromNCREIF'!I62/100</f>
        <v>3.4000000000000002E-3</v>
      </c>
      <c r="C57" s="3">
        <f>'NOI GrowthFromNCREIF'!J62</f>
        <v>3.0538838883624055E-2</v>
      </c>
      <c r="D57" s="2">
        <f t="shared" si="3"/>
        <v>1.6296236136046391</v>
      </c>
      <c r="E57" s="2">
        <f t="shared" si="3"/>
        <v>2.1133419508264408</v>
      </c>
    </row>
    <row r="58" spans="1:5" x14ac:dyDescent="0.3">
      <c r="A58">
        <v>1992</v>
      </c>
      <c r="B58" s="3">
        <f>'NOI GrowthFromNCREIF'!I63/100</f>
        <v>-1.7000000000000001E-3</v>
      </c>
      <c r="C58" s="3">
        <f>'NOI GrowthFromNCREIF'!J63</f>
        <v>2.956120773641488E-2</v>
      </c>
      <c r="D58" s="2">
        <f t="shared" si="3"/>
        <v>1.6289310235688572</v>
      </c>
      <c r="E58" s="2">
        <f t="shared" si="3"/>
        <v>2.1289601859330558</v>
      </c>
    </row>
    <row r="59" spans="1:5" x14ac:dyDescent="0.3">
      <c r="A59">
        <v>1992</v>
      </c>
      <c r="B59" s="3">
        <f>'NOI GrowthFromNCREIF'!I64/100</f>
        <v>1.7000000000000001E-2</v>
      </c>
      <c r="C59" s="3">
        <f>'NOI GrowthFromNCREIF'!J64</f>
        <v>2.8705492730912691E-2</v>
      </c>
      <c r="D59" s="2">
        <f t="shared" si="3"/>
        <v>1.6358539804190251</v>
      </c>
      <c r="E59" s="2">
        <f t="shared" si="3"/>
        <v>2.1442383987184819</v>
      </c>
    </row>
    <row r="60" spans="1:5" x14ac:dyDescent="0.3">
      <c r="A60">
        <v>1993</v>
      </c>
      <c r="B60" s="3">
        <f>'NOI GrowthFromNCREIF'!I65/100</f>
        <v>2.3099999999999999E-2</v>
      </c>
      <c r="C60" s="3">
        <f>'NOI GrowthFromNCREIF'!J65</f>
        <v>3.0533550147596192E-2</v>
      </c>
      <c r="D60" s="2">
        <f t="shared" si="3"/>
        <v>1.6453010371559451</v>
      </c>
      <c r="E60" s="2">
        <f t="shared" si="3"/>
        <v>2.1606062013873997</v>
      </c>
    </row>
    <row r="61" spans="1:5" x14ac:dyDescent="0.3">
      <c r="A61">
        <v>1993</v>
      </c>
      <c r="B61" s="3">
        <f>'NOI GrowthFromNCREIF'!I66/100</f>
        <v>-4.7100000000000003E-2</v>
      </c>
      <c r="C61" s="3">
        <f>'NOI GrowthFromNCREIF'!J66</f>
        <v>2.9643678085835248E-2</v>
      </c>
      <c r="D61" s="2">
        <f t="shared" si="3"/>
        <v>1.6259276174434338</v>
      </c>
      <c r="E61" s="2">
        <f t="shared" si="3"/>
        <v>2.1766182800634466</v>
      </c>
    </row>
    <row r="62" spans="1:5" x14ac:dyDescent="0.3">
      <c r="A62">
        <v>1993</v>
      </c>
      <c r="B62" s="3">
        <f>'NOI GrowthFromNCREIF'!I67/100</f>
        <v>-7.0999999999999995E-3</v>
      </c>
      <c r="C62" s="3">
        <f>'NOI GrowthFromNCREIF'!J67</f>
        <v>2.6645350847286489E-2</v>
      </c>
      <c r="D62" s="2">
        <f t="shared" si="3"/>
        <v>1.6230415959224718</v>
      </c>
      <c r="E62" s="2">
        <f t="shared" si="3"/>
        <v>2.1911174694966737</v>
      </c>
    </row>
    <row r="63" spans="1:5" x14ac:dyDescent="0.3">
      <c r="A63">
        <v>1993</v>
      </c>
      <c r="B63" s="3">
        <f>'NOI GrowthFromNCREIF'!I68/100</f>
        <v>2.7900000000000001E-2</v>
      </c>
      <c r="C63" s="3">
        <f>'NOI GrowthFromNCREIF'!J68</f>
        <v>2.7223286525327153E-2</v>
      </c>
      <c r="D63" s="2">
        <f t="shared" si="3"/>
        <v>1.6343623110540308</v>
      </c>
      <c r="E63" s="2">
        <f t="shared" si="3"/>
        <v>2.2060298241673633</v>
      </c>
    </row>
    <row r="64" spans="1:5" x14ac:dyDescent="0.3">
      <c r="A64">
        <v>1994</v>
      </c>
      <c r="B64" s="3">
        <f>'NOI GrowthFromNCREIF'!I69/100</f>
        <v>-3.2000000000000002E-3</v>
      </c>
      <c r="C64" s="3">
        <f>'NOI GrowthFromNCREIF'!J69</f>
        <v>2.4845152797026791E-2</v>
      </c>
      <c r="D64" s="2">
        <f t="shared" si="3"/>
        <v>1.6330548212051876</v>
      </c>
      <c r="E64" s="2">
        <f t="shared" si="3"/>
        <v>2.2197321111814223</v>
      </c>
    </row>
    <row r="65" spans="1:5" x14ac:dyDescent="0.3">
      <c r="A65">
        <v>1994</v>
      </c>
      <c r="B65" s="3">
        <f>'NOI GrowthFromNCREIF'!I70/100</f>
        <v>5.1399999999999994E-2</v>
      </c>
      <c r="C65" s="3">
        <f>'NOI GrowthFromNCREIF'!J70</f>
        <v>2.470887970023259E-2</v>
      </c>
      <c r="D65" s="2">
        <f t="shared" si="3"/>
        <v>1.6540395756576742</v>
      </c>
      <c r="E65" s="2">
        <f t="shared" si="3"/>
        <v>2.2334438846069036</v>
      </c>
    </row>
    <row r="66" spans="1:5" x14ac:dyDescent="0.3">
      <c r="A66">
        <v>1994</v>
      </c>
      <c r="B66" s="3">
        <f>'NOI GrowthFromNCREIF'!I71/100</f>
        <v>6.0100000000000001E-2</v>
      </c>
      <c r="C66" s="3">
        <f>'NOI GrowthFromNCREIF'!J71</f>
        <v>2.9320696895061879E-2</v>
      </c>
      <c r="D66" s="2">
        <f t="shared" si="3"/>
        <v>1.678891520281931</v>
      </c>
      <c r="E66" s="2">
        <f t="shared" si="3"/>
        <v>2.2498154174000757</v>
      </c>
    </row>
    <row r="67" spans="1:5" x14ac:dyDescent="0.3">
      <c r="A67">
        <v>1994</v>
      </c>
      <c r="B67" s="3">
        <f>'NOI GrowthFromNCREIF'!I72/100</f>
        <v>4.3700000000000003E-2</v>
      </c>
      <c r="C67" s="3">
        <f>'NOI GrowthFromNCREIF'!J72</f>
        <v>2.6504491059408979E-2</v>
      </c>
      <c r="D67" s="2">
        <f t="shared" si="3"/>
        <v>1.6972334101410111</v>
      </c>
      <c r="E67" s="2">
        <f t="shared" si="3"/>
        <v>2.2647229705540259</v>
      </c>
    </row>
    <row r="68" spans="1:5" x14ac:dyDescent="0.3">
      <c r="A68">
        <v>1995</v>
      </c>
      <c r="B68" s="3">
        <f>'NOI GrowthFromNCREIF'!I73/100</f>
        <v>7.3599999999999999E-2</v>
      </c>
      <c r="C68" s="3">
        <f>'NOI GrowthFromNCREIF'!J73</f>
        <v>2.8258324740885837E-2</v>
      </c>
      <c r="D68" s="2">
        <f t="shared" si="3"/>
        <v>1.7284625048876057</v>
      </c>
      <c r="E68" s="2">
        <f t="shared" si="3"/>
        <v>2.2807222898415409</v>
      </c>
    </row>
    <row r="69" spans="1:5" x14ac:dyDescent="0.3">
      <c r="A69">
        <v>1995</v>
      </c>
      <c r="B69" s="3">
        <f>'NOI GrowthFromNCREIF'!I74/100</f>
        <v>6.3399999999999998E-2</v>
      </c>
      <c r="C69" s="3">
        <f>'NOI GrowthFromNCREIF'!J74</f>
        <v>3.008905559499063E-2</v>
      </c>
      <c r="D69" s="2">
        <f t="shared" ref="D69:E84" si="4">D68*(1+B69/4)</f>
        <v>1.755858635590074</v>
      </c>
      <c r="E69" s="2">
        <f t="shared" si="4"/>
        <v>2.297878484785485</v>
      </c>
    </row>
    <row r="70" spans="1:5" x14ac:dyDescent="0.3">
      <c r="A70">
        <v>1995</v>
      </c>
      <c r="B70" s="3">
        <f>'NOI GrowthFromNCREIF'!I75/100</f>
        <v>4.2199999999999994E-2</v>
      </c>
      <c r="C70" s="3">
        <f>'NOI GrowthFromNCREIF'!J75</f>
        <v>2.521976324146722E-2</v>
      </c>
      <c r="D70" s="2">
        <f t="shared" si="4"/>
        <v>1.7743829441955494</v>
      </c>
      <c r="E70" s="2">
        <f t="shared" si="4"/>
        <v>2.312366472621473</v>
      </c>
    </row>
    <row r="71" spans="1:5" x14ac:dyDescent="0.3">
      <c r="A71">
        <v>1995</v>
      </c>
      <c r="B71" s="3">
        <f>'NOI GrowthFromNCREIF'!I76/100</f>
        <v>1.67E-2</v>
      </c>
      <c r="C71" s="3">
        <f>'NOI GrowthFromNCREIF'!J76</f>
        <v>2.5169955693105303E-2</v>
      </c>
      <c r="D71" s="2">
        <f t="shared" si="4"/>
        <v>1.7817909929875659</v>
      </c>
      <c r="E71" s="2">
        <f t="shared" si="4"/>
        <v>2.3269170130369989</v>
      </c>
    </row>
    <row r="72" spans="1:5" x14ac:dyDescent="0.3">
      <c r="A72">
        <v>1996</v>
      </c>
      <c r="B72" s="3">
        <f>'NOI GrowthFromNCREIF'!I77/100</f>
        <v>-1.72E-2</v>
      </c>
      <c r="C72" s="3">
        <f>'NOI GrowthFromNCREIF'!J77</f>
        <v>2.8146157785004601E-2</v>
      </c>
      <c r="D72" s="2">
        <f t="shared" si="4"/>
        <v>1.7741292917177194</v>
      </c>
      <c r="E72" s="2">
        <f t="shared" si="4"/>
        <v>2.3432904563873866</v>
      </c>
    </row>
    <row r="73" spans="1:5" x14ac:dyDescent="0.3">
      <c r="A73">
        <v>1996</v>
      </c>
      <c r="B73" s="3">
        <f>'NOI GrowthFromNCREIF'!I78/100</f>
        <v>4.8999999999999998E-3</v>
      </c>
      <c r="C73" s="3">
        <f>'NOI GrowthFromNCREIF'!J78</f>
        <v>2.7303243568782311E-2</v>
      </c>
      <c r="D73" s="2">
        <f t="shared" si="4"/>
        <v>1.7763026001000737</v>
      </c>
      <c r="E73" s="2">
        <f t="shared" si="4"/>
        <v>2.3592853139081735</v>
      </c>
    </row>
    <row r="74" spans="1:5" x14ac:dyDescent="0.3">
      <c r="A74">
        <v>1996</v>
      </c>
      <c r="B74" s="3">
        <f>'NOI GrowthFromNCREIF'!I79/100</f>
        <v>8.6E-3</v>
      </c>
      <c r="C74" s="3">
        <f>'NOI GrowthFromNCREIF'!J79</f>
        <v>2.973286268203499E-2</v>
      </c>
      <c r="D74" s="2">
        <f t="shared" si="4"/>
        <v>1.780121650690289</v>
      </c>
      <c r="E74" s="2">
        <f t="shared" si="4"/>
        <v>2.3768223904747172</v>
      </c>
    </row>
    <row r="75" spans="1:5" x14ac:dyDescent="0.3">
      <c r="A75">
        <v>1996</v>
      </c>
      <c r="B75" s="3">
        <f>'NOI GrowthFromNCREIF'!I80/100</f>
        <v>2.7200000000000002E-2</v>
      </c>
      <c r="C75" s="3">
        <f>'NOI GrowthFromNCREIF'!J80</f>
        <v>3.2844346643274604E-2</v>
      </c>
      <c r="D75" s="2">
        <f t="shared" si="4"/>
        <v>1.7922264779149828</v>
      </c>
      <c r="E75" s="2">
        <f t="shared" si="4"/>
        <v>2.3963386851002793</v>
      </c>
    </row>
    <row r="76" spans="1:5" x14ac:dyDescent="0.3">
      <c r="A76">
        <v>1997</v>
      </c>
      <c r="B76" s="3">
        <f>'NOI GrowthFromNCREIF'!I81/100</f>
        <v>5.8099999999999999E-2</v>
      </c>
      <c r="C76" s="3">
        <f>'NOI GrowthFromNCREIF'!J81</f>
        <v>2.733933745509274E-2</v>
      </c>
      <c r="D76" s="2">
        <f t="shared" si="4"/>
        <v>1.8182585675066978</v>
      </c>
      <c r="E76" s="2">
        <f t="shared" si="4"/>
        <v>2.4127172630924418</v>
      </c>
    </row>
    <row r="77" spans="1:5" x14ac:dyDescent="0.3">
      <c r="A77">
        <v>1997</v>
      </c>
      <c r="B77" s="3">
        <f>'NOI GrowthFromNCREIF'!I82/100</f>
        <v>5.6100000000000004E-2</v>
      </c>
      <c r="C77" s="3">
        <f>'NOI GrowthFromNCREIF'!J82</f>
        <v>2.2791729871611578E-2</v>
      </c>
      <c r="D77" s="2">
        <f t="shared" si="4"/>
        <v>1.8437596439159791</v>
      </c>
      <c r="E77" s="2">
        <f t="shared" si="4"/>
        <v>2.426464763121686</v>
      </c>
    </row>
    <row r="78" spans="1:5" x14ac:dyDescent="0.3">
      <c r="A78">
        <v>1997</v>
      </c>
      <c r="B78" s="3">
        <f>'NOI GrowthFromNCREIF'!I83/100</f>
        <v>5.8499999999999996E-2</v>
      </c>
      <c r="C78" s="3">
        <f>'NOI GrowthFromNCREIF'!J83</f>
        <v>2.1386419693412578E-2</v>
      </c>
      <c r="D78" s="2">
        <f t="shared" si="4"/>
        <v>1.8707246287082506</v>
      </c>
      <c r="E78" s="2">
        <f t="shared" si="4"/>
        <v>2.439438111570535</v>
      </c>
    </row>
    <row r="79" spans="1:5" x14ac:dyDescent="0.3">
      <c r="A79">
        <v>1997</v>
      </c>
      <c r="B79" s="3">
        <f>'NOI GrowthFromNCREIF'!I84/100</f>
        <v>7.17E-2</v>
      </c>
      <c r="C79" s="3">
        <f>'NOI GrowthFromNCREIF'!J84</f>
        <v>1.6937058687673357E-2</v>
      </c>
      <c r="D79" s="2">
        <f t="shared" si="4"/>
        <v>1.904257367677846</v>
      </c>
      <c r="E79" s="2">
        <f t="shared" si="4"/>
        <v>2.4497673381856893</v>
      </c>
    </row>
    <row r="80" spans="1:5" x14ac:dyDescent="0.3">
      <c r="A80">
        <v>1998</v>
      </c>
      <c r="B80" s="3">
        <f>'NOI GrowthFromNCREIF'!I85/100</f>
        <v>8.8699999999999987E-2</v>
      </c>
      <c r="C80" s="3">
        <f>'NOI GrowthFromNCREIF'!J85</f>
        <v>1.3689495889183988E-2</v>
      </c>
      <c r="D80" s="2">
        <f t="shared" si="4"/>
        <v>1.9464842748061024</v>
      </c>
      <c r="E80" s="2">
        <f t="shared" si="4"/>
        <v>2.4581513581620769</v>
      </c>
    </row>
    <row r="81" spans="1:5" x14ac:dyDescent="0.3">
      <c r="A81">
        <v>1998</v>
      </c>
      <c r="B81" s="3">
        <f>'NOI GrowthFromNCREIF'!I86/100</f>
        <v>3.8800000000000001E-2</v>
      </c>
      <c r="C81" s="3">
        <f>'NOI GrowthFromNCREIF'!J86</f>
        <v>1.6746674862318827E-2</v>
      </c>
      <c r="D81" s="2">
        <f t="shared" si="4"/>
        <v>1.9653651722717218</v>
      </c>
      <c r="E81" s="2">
        <f t="shared" si="4"/>
        <v>2.4684428235514537</v>
      </c>
    </row>
    <row r="82" spans="1:5" x14ac:dyDescent="0.3">
      <c r="A82">
        <v>1998</v>
      </c>
      <c r="B82" s="3">
        <f>'NOI GrowthFromNCREIF'!I87/100</f>
        <v>5.79E-2</v>
      </c>
      <c r="C82" s="3">
        <f>'NOI GrowthFromNCREIF'!J87</f>
        <v>1.4813179308219107E-2</v>
      </c>
      <c r="D82" s="2">
        <f t="shared" si="4"/>
        <v>1.993813833140355</v>
      </c>
      <c r="E82" s="2">
        <f t="shared" si="4"/>
        <v>2.4775841950907922</v>
      </c>
    </row>
    <row r="83" spans="1:5" x14ac:dyDescent="0.3">
      <c r="A83">
        <v>1998</v>
      </c>
      <c r="B83" s="3">
        <f>'NOI GrowthFromNCREIF'!I88/100</f>
        <v>3.5799999999999998E-2</v>
      </c>
      <c r="C83" s="3">
        <f>'NOI GrowthFromNCREIF'!J88</f>
        <v>1.6026570960501398E-2</v>
      </c>
      <c r="D83" s="2">
        <f t="shared" si="4"/>
        <v>2.0116584669469613</v>
      </c>
      <c r="E83" s="2">
        <f t="shared" si="4"/>
        <v>2.4875109898191017</v>
      </c>
    </row>
    <row r="84" spans="1:5" x14ac:dyDescent="0.3">
      <c r="A84">
        <v>1999</v>
      </c>
      <c r="B84" s="3">
        <f>'NOI GrowthFromNCREIF'!I89/100</f>
        <v>5.6999999999999993E-3</v>
      </c>
      <c r="C84" s="3">
        <f>'NOI GrowthFromNCREIF'!J89</f>
        <v>1.7158303186726828E-2</v>
      </c>
      <c r="D84" s="2">
        <f t="shared" si="4"/>
        <v>2.0145250802623607</v>
      </c>
      <c r="E84" s="2">
        <f t="shared" si="4"/>
        <v>2.4981813567550093</v>
      </c>
    </row>
    <row r="85" spans="1:5" x14ac:dyDescent="0.3">
      <c r="A85">
        <v>1999</v>
      </c>
      <c r="B85" s="3">
        <f>'NOI GrowthFromNCREIF'!I90/100</f>
        <v>7.3800000000000004E-2</v>
      </c>
      <c r="C85" s="3">
        <f>'NOI GrowthFromNCREIF'!J90</f>
        <v>1.94988542162353E-2</v>
      </c>
      <c r="D85" s="2">
        <f t="shared" ref="D85:E100" si="5">D84*(1+B85/4)</f>
        <v>2.0516930679932015</v>
      </c>
      <c r="E85" s="2">
        <f t="shared" si="5"/>
        <v>2.5103592752752797</v>
      </c>
    </row>
    <row r="86" spans="1:5" x14ac:dyDescent="0.3">
      <c r="A86">
        <v>1999</v>
      </c>
      <c r="B86" s="3">
        <f>'NOI GrowthFromNCREIF'!I91/100</f>
        <v>3.6299999999999999E-2</v>
      </c>
      <c r="C86" s="3">
        <f>'NOI GrowthFromNCREIF'!J91</f>
        <v>2.6046511008094186E-2</v>
      </c>
      <c r="D86" s="2">
        <f t="shared" si="5"/>
        <v>2.0703121825852397</v>
      </c>
      <c r="E86" s="2">
        <f t="shared" si="5"/>
        <v>2.526705800399712</v>
      </c>
    </row>
    <row r="87" spans="1:5" x14ac:dyDescent="0.3">
      <c r="A87">
        <v>1999</v>
      </c>
      <c r="B87" s="3">
        <f>'NOI GrowthFromNCREIF'!I92/100</f>
        <v>3.95E-2</v>
      </c>
      <c r="C87" s="3">
        <f>'NOI GrowthFromNCREIF'!J92</f>
        <v>2.6595144159509917E-2</v>
      </c>
      <c r="D87" s="2">
        <f t="shared" si="5"/>
        <v>2.0907565153882692</v>
      </c>
      <c r="E87" s="2">
        <f t="shared" si="5"/>
        <v>2.5435053266522867</v>
      </c>
    </row>
    <row r="88" spans="1:5" x14ac:dyDescent="0.3">
      <c r="A88">
        <v>2000</v>
      </c>
      <c r="B88" s="3">
        <f>'NOI GrowthFromNCREIF'!I93/100</f>
        <v>6.4000000000000001E-2</v>
      </c>
      <c r="C88" s="3">
        <f>'NOI GrowthFromNCREIF'!J93</f>
        <v>3.7114871252070025E-2</v>
      </c>
      <c r="D88" s="2">
        <f t="shared" si="5"/>
        <v>2.1242086196344814</v>
      </c>
      <c r="E88" s="2">
        <f t="shared" si="5"/>
        <v>2.5671057948342004</v>
      </c>
    </row>
    <row r="89" spans="1:5" x14ac:dyDescent="0.3">
      <c r="A89">
        <v>2000</v>
      </c>
      <c r="B89" s="3">
        <f>'NOI GrowthFromNCREIF'!I94/100</f>
        <v>8.3299999999999999E-2</v>
      </c>
      <c r="C89" s="3">
        <f>'NOI GrowthFromNCREIF'!J94</f>
        <v>3.6851479129104026E-2</v>
      </c>
      <c r="D89" s="2">
        <f t="shared" si="5"/>
        <v>2.1684452641383696</v>
      </c>
      <c r="E89" s="2">
        <f t="shared" si="5"/>
        <v>2.5907562062393339</v>
      </c>
    </row>
    <row r="90" spans="1:5" x14ac:dyDescent="0.3">
      <c r="A90">
        <v>2000</v>
      </c>
      <c r="B90" s="3">
        <f>'NOI GrowthFromNCREIF'!I95/100</f>
        <v>0.11749999999999999</v>
      </c>
      <c r="C90" s="3">
        <f>'NOI GrowthFromNCREIF'!J95</f>
        <v>3.41634493369882E-2</v>
      </c>
      <c r="D90" s="2">
        <f t="shared" si="5"/>
        <v>2.2321433437724338</v>
      </c>
      <c r="E90" s="2">
        <f t="shared" si="5"/>
        <v>2.6128834983384204</v>
      </c>
    </row>
    <row r="91" spans="1:5" x14ac:dyDescent="0.3">
      <c r="A91">
        <v>2000</v>
      </c>
      <c r="B91" s="3">
        <f>'NOI GrowthFromNCREIF'!I96/100</f>
        <v>0.1215</v>
      </c>
      <c r="C91" s="3">
        <f>'NOI GrowthFromNCREIF'!J96</f>
        <v>3.3508196940568814E-2</v>
      </c>
      <c r="D91" s="2">
        <f t="shared" si="5"/>
        <v>2.2999446978395217</v>
      </c>
      <c r="E91" s="2">
        <f t="shared" si="5"/>
        <v>2.6347717520496921</v>
      </c>
    </row>
    <row r="92" spans="1:5" x14ac:dyDescent="0.3">
      <c r="A92">
        <v>2001</v>
      </c>
      <c r="B92" s="3">
        <f>'NOI GrowthFromNCREIF'!I97/100</f>
        <v>0.1303</v>
      </c>
      <c r="C92" s="3">
        <f>'NOI GrowthFromNCREIF'!J97</f>
        <v>2.892074273816651E-2</v>
      </c>
      <c r="D92" s="2">
        <f t="shared" si="5"/>
        <v>2.3748653963716442</v>
      </c>
      <c r="E92" s="2">
        <f t="shared" si="5"/>
        <v>2.6538216410533964</v>
      </c>
    </row>
    <row r="93" spans="1:5" x14ac:dyDescent="0.3">
      <c r="A93">
        <v>2001</v>
      </c>
      <c r="B93" s="3">
        <f>'NOI GrowthFromNCREIF'!I98/100</f>
        <v>7.3399999999999993E-2</v>
      </c>
      <c r="C93" s="3">
        <f>'NOI GrowthFromNCREIF'!J98</f>
        <v>3.2127073074747069E-2</v>
      </c>
      <c r="D93" s="2">
        <f t="shared" si="5"/>
        <v>2.4184441763950639</v>
      </c>
      <c r="E93" s="2">
        <f t="shared" si="5"/>
        <v>2.6751365215007632</v>
      </c>
    </row>
    <row r="94" spans="1:5" x14ac:dyDescent="0.3">
      <c r="A94">
        <v>2001</v>
      </c>
      <c r="B94" s="3">
        <f>'NOI GrowthFromNCREIF'!I99/100</f>
        <v>4.7800000000000002E-2</v>
      </c>
      <c r="C94" s="3">
        <f>'NOI GrowthFromNCREIF'!J99</f>
        <v>2.627185852927463E-2</v>
      </c>
      <c r="D94" s="2">
        <f t="shared" si="5"/>
        <v>2.4473445843029848</v>
      </c>
      <c r="E94" s="2">
        <f t="shared" si="5"/>
        <v>2.6927067235606041</v>
      </c>
    </row>
    <row r="95" spans="1:5" x14ac:dyDescent="0.3">
      <c r="A95">
        <v>2001</v>
      </c>
      <c r="B95" s="3">
        <f>'NOI GrowthFromNCREIF'!I100/100</f>
        <v>1.44E-2</v>
      </c>
      <c r="C95" s="3">
        <f>'NOI GrowthFromNCREIF'!J100</f>
        <v>1.5571087347144878E-2</v>
      </c>
      <c r="D95" s="2">
        <f t="shared" si="5"/>
        <v>2.4561550248064759</v>
      </c>
      <c r="E95" s="2">
        <f t="shared" si="5"/>
        <v>2.7031888164588058</v>
      </c>
    </row>
    <row r="96" spans="1:5" x14ac:dyDescent="0.3">
      <c r="A96">
        <v>2002</v>
      </c>
      <c r="B96" s="3">
        <f>'NOI GrowthFromNCREIF'!I101/100</f>
        <v>-8.6E-3</v>
      </c>
      <c r="C96" s="3">
        <f>'NOI GrowthFromNCREIF'!J101</f>
        <v>1.4811956814187181E-2</v>
      </c>
      <c r="D96" s="2">
        <f t="shared" si="5"/>
        <v>2.4508742915031418</v>
      </c>
      <c r="E96" s="2">
        <f t="shared" si="5"/>
        <v>2.7131986954613012</v>
      </c>
    </row>
    <row r="97" spans="1:5" x14ac:dyDescent="0.3">
      <c r="A97">
        <v>2002</v>
      </c>
      <c r="B97" s="3">
        <f>'NOI GrowthFromNCREIF'!I102/100</f>
        <v>-2.6800000000000001E-2</v>
      </c>
      <c r="C97" s="3">
        <f>'NOI GrowthFromNCREIF'!J102</f>
        <v>1.074840917039562E-2</v>
      </c>
      <c r="D97" s="2">
        <f t="shared" si="5"/>
        <v>2.4344534337500705</v>
      </c>
      <c r="E97" s="2">
        <f t="shared" si="5"/>
        <v>2.7204893378961517</v>
      </c>
    </row>
    <row r="98" spans="1:5" x14ac:dyDescent="0.3">
      <c r="A98">
        <v>2002</v>
      </c>
      <c r="B98" s="3">
        <f>'NOI GrowthFromNCREIF'!I103/100</f>
        <v>-2.9300000000000003E-2</v>
      </c>
      <c r="C98" s="3">
        <f>'NOI GrowthFromNCREIF'!J103</f>
        <v>1.5177525917550019E-2</v>
      </c>
      <c r="D98" s="2">
        <f t="shared" si="5"/>
        <v>2.416621062347851</v>
      </c>
      <c r="E98" s="2">
        <f t="shared" si="5"/>
        <v>2.7308119122547359</v>
      </c>
    </row>
    <row r="99" spans="1:5" x14ac:dyDescent="0.3">
      <c r="A99">
        <v>2002</v>
      </c>
      <c r="B99" s="3">
        <f>'NOI GrowthFromNCREIF'!I104/100</f>
        <v>-4.2099999999999999E-2</v>
      </c>
      <c r="C99" s="3">
        <f>'NOI GrowthFromNCREIF'!J104</f>
        <v>2.359869036436231E-2</v>
      </c>
      <c r="D99" s="2">
        <f t="shared" si="5"/>
        <v>2.39118612566664</v>
      </c>
      <c r="E99" s="2">
        <f t="shared" si="5"/>
        <v>2.7469228084448885</v>
      </c>
    </row>
    <row r="100" spans="1:5" x14ac:dyDescent="0.3">
      <c r="A100">
        <v>2003</v>
      </c>
      <c r="B100" s="3">
        <f>'NOI GrowthFromNCREIF'!I105/100</f>
        <v>-5.4100000000000002E-2</v>
      </c>
      <c r="C100" s="3">
        <f>'NOI GrowthFromNCREIF'!J105</f>
        <v>2.9956265865536708E-2</v>
      </c>
      <c r="D100" s="2">
        <f t="shared" si="5"/>
        <v>2.3588453333169985</v>
      </c>
      <c r="E100" s="2">
        <f t="shared" si="5"/>
        <v>2.7674946959353592</v>
      </c>
    </row>
    <row r="101" spans="1:5" x14ac:dyDescent="0.3">
      <c r="A101">
        <v>2003</v>
      </c>
      <c r="B101" s="3">
        <f>'NOI GrowthFromNCREIF'!I106/100</f>
        <v>-5.2199999999999996E-2</v>
      </c>
      <c r="C101" s="3">
        <f>'NOI GrowthFromNCREIF'!J106</f>
        <v>2.1089707790380489E-2</v>
      </c>
      <c r="D101" s="2">
        <f t="shared" ref="D101:E116" si="6">D100*(1+B101/4)</f>
        <v>2.3280624017172116</v>
      </c>
      <c r="E101" s="2">
        <f t="shared" si="6"/>
        <v>2.7820861095475355</v>
      </c>
    </row>
    <row r="102" spans="1:5" x14ac:dyDescent="0.3">
      <c r="A102">
        <v>2003</v>
      </c>
      <c r="B102" s="3">
        <f>'NOI GrowthFromNCREIF'!I107/100</f>
        <v>-5.8799999999999998E-2</v>
      </c>
      <c r="C102" s="3">
        <f>'NOI GrowthFromNCREIF'!J107</f>
        <v>2.314068946600361E-2</v>
      </c>
      <c r="D102" s="2">
        <f t="shared" si="6"/>
        <v>2.2938398844119683</v>
      </c>
      <c r="E102" s="2">
        <f t="shared" si="6"/>
        <v>2.7981809572297163</v>
      </c>
    </row>
    <row r="103" spans="1:5" x14ac:dyDescent="0.3">
      <c r="A103">
        <v>2003</v>
      </c>
      <c r="B103" s="3">
        <f>'NOI GrowthFromNCREIF'!I108/100</f>
        <v>-3.6299999999999999E-2</v>
      </c>
      <c r="C103" s="3">
        <f>'NOI GrowthFromNCREIF'!J108</f>
        <v>1.88335721993797E-2</v>
      </c>
      <c r="D103" s="2">
        <f t="shared" si="6"/>
        <v>2.27302328746093</v>
      </c>
      <c r="E103" s="2">
        <f t="shared" si="6"/>
        <v>2.811355893000945</v>
      </c>
    </row>
    <row r="104" spans="1:5" x14ac:dyDescent="0.3">
      <c r="A104">
        <v>2004</v>
      </c>
      <c r="B104" s="3">
        <f>'NOI GrowthFromNCREIF'!I109/100</f>
        <v>-4.6300000000000001E-2</v>
      </c>
      <c r="C104" s="3">
        <f>'NOI GrowthFromNCREIF'!J109</f>
        <v>1.7411844516600702E-2</v>
      </c>
      <c r="D104" s="2">
        <f t="shared" si="6"/>
        <v>2.2467130429085698</v>
      </c>
      <c r="E104" s="2">
        <f t="shared" si="6"/>
        <v>2.8235936159233854</v>
      </c>
    </row>
    <row r="105" spans="1:5" x14ac:dyDescent="0.3">
      <c r="A105">
        <v>2004</v>
      </c>
      <c r="B105" s="3">
        <f>'NOI GrowthFromNCREIF'!I110/100</f>
        <v>-1.9300000000000001E-2</v>
      </c>
      <c r="C105" s="3">
        <f>'NOI GrowthFromNCREIF'!J110</f>
        <v>3.2399488573805785E-2</v>
      </c>
      <c r="D105" s="2">
        <f t="shared" si="6"/>
        <v>2.235872652476536</v>
      </c>
      <c r="E105" s="2">
        <f t="shared" si="6"/>
        <v>2.8464643631974309</v>
      </c>
    </row>
    <row r="106" spans="1:5" x14ac:dyDescent="0.3">
      <c r="A106">
        <v>2004</v>
      </c>
      <c r="B106" s="3">
        <f>'NOI GrowthFromNCREIF'!I111/100</f>
        <v>-6.3E-3</v>
      </c>
      <c r="C106" s="3">
        <f>'NOI GrowthFromNCREIF'!J111</f>
        <v>2.5288299985720773E-2</v>
      </c>
      <c r="D106" s="2">
        <f t="shared" si="6"/>
        <v>2.2323511530488855</v>
      </c>
      <c r="E106" s="2">
        <f t="shared" si="6"/>
        <v>2.8644599243762308</v>
      </c>
    </row>
    <row r="107" spans="1:5" x14ac:dyDescent="0.3">
      <c r="A107">
        <v>2004</v>
      </c>
      <c r="B107" s="3">
        <f>'NOI GrowthFromNCREIF'!I112/100</f>
        <v>4.4000000000000003E-3</v>
      </c>
      <c r="C107" s="3">
        <f>'NOI GrowthFromNCREIF'!J112</f>
        <v>3.2254273425154259E-2</v>
      </c>
      <c r="D107" s="2">
        <f t="shared" si="6"/>
        <v>2.2348067393172397</v>
      </c>
      <c r="E107" s="2">
        <f t="shared" si="6"/>
        <v>2.887557692780288</v>
      </c>
    </row>
    <row r="108" spans="1:5" x14ac:dyDescent="0.3">
      <c r="A108">
        <v>2005</v>
      </c>
      <c r="B108" s="3">
        <f>'NOI GrowthFromNCREIF'!I113/100</f>
        <v>2.5600000000000001E-2</v>
      </c>
      <c r="C108" s="3">
        <f>'NOI GrowthFromNCREIF'!J113</f>
        <v>3.1198454531909864E-2</v>
      </c>
      <c r="D108" s="2">
        <f t="shared" si="6"/>
        <v>2.2491095024488699</v>
      </c>
      <c r="E108" s="2">
        <f t="shared" si="6"/>
        <v>2.9100795271269058</v>
      </c>
    </row>
    <row r="109" spans="1:5" x14ac:dyDescent="0.3">
      <c r="A109">
        <v>2005</v>
      </c>
      <c r="B109" s="3">
        <f>'NOI GrowthFromNCREIF'!I114/100</f>
        <v>8.9999999999999998E-4</v>
      </c>
      <c r="C109" s="3">
        <f>'NOI GrowthFromNCREIF'!J114</f>
        <v>2.5133213317187684E-2</v>
      </c>
      <c r="D109" s="2">
        <f t="shared" si="6"/>
        <v>2.2496155520869205</v>
      </c>
      <c r="E109" s="2">
        <f t="shared" si="6"/>
        <v>2.9283644395082207</v>
      </c>
    </row>
    <row r="110" spans="1:5" x14ac:dyDescent="0.3">
      <c r="A110">
        <v>2005</v>
      </c>
      <c r="B110" s="3">
        <f>'NOI GrowthFromNCREIF'!I115/100</f>
        <v>1.8799999999999997E-2</v>
      </c>
      <c r="C110" s="3">
        <f>'NOI GrowthFromNCREIF'!J115</f>
        <v>4.6186887037722731E-2</v>
      </c>
      <c r="D110" s="2">
        <f t="shared" si="6"/>
        <v>2.2601887451817291</v>
      </c>
      <c r="E110" s="2">
        <f t="shared" si="6"/>
        <v>2.9621774489014334</v>
      </c>
    </row>
    <row r="111" spans="1:5" x14ac:dyDescent="0.3">
      <c r="A111">
        <v>2005</v>
      </c>
      <c r="B111" s="3">
        <f>'NOI GrowthFromNCREIF'!I116/100</f>
        <v>2.3799999999999998E-2</v>
      </c>
      <c r="C111" s="3">
        <f>'NOI GrowthFromNCREIF'!J116</f>
        <v>3.4020154618984923E-2</v>
      </c>
      <c r="D111" s="2">
        <f t="shared" si="6"/>
        <v>2.2736368682155601</v>
      </c>
      <c r="E111" s="2">
        <f t="shared" si="6"/>
        <v>2.9873708826065579</v>
      </c>
    </row>
    <row r="112" spans="1:5" x14ac:dyDescent="0.3">
      <c r="A112">
        <v>2006</v>
      </c>
      <c r="B112" s="3">
        <f>'NOI GrowthFromNCREIF'!I117/100</f>
        <v>3.9E-2</v>
      </c>
      <c r="C112" s="3">
        <f>'NOI GrowthFromNCREIF'!J117</f>
        <v>3.3499477173565821E-2</v>
      </c>
      <c r="D112" s="2">
        <f t="shared" si="6"/>
        <v>2.2958048276806617</v>
      </c>
      <c r="E112" s="2">
        <f t="shared" si="6"/>
        <v>3.0123897232792709</v>
      </c>
    </row>
    <row r="113" spans="1:5" x14ac:dyDescent="0.3">
      <c r="A113">
        <v>2006</v>
      </c>
      <c r="B113" s="3">
        <f>'NOI GrowthFromNCREIF'!I118/100</f>
        <v>6.3099999999999989E-2</v>
      </c>
      <c r="C113" s="3">
        <f>'NOI GrowthFromNCREIF'!J118</f>
        <v>4.2807031082693597E-2</v>
      </c>
      <c r="D113" s="2">
        <f t="shared" si="6"/>
        <v>2.3320211488373244</v>
      </c>
      <c r="E113" s="2">
        <f t="shared" si="6"/>
        <v>3.0446275884086713</v>
      </c>
    </row>
    <row r="114" spans="1:5" x14ac:dyDescent="0.3">
      <c r="A114">
        <v>2006</v>
      </c>
      <c r="B114" s="3">
        <f>'NOI GrowthFromNCREIF'!I119/100</f>
        <v>4.1599999999999998E-2</v>
      </c>
      <c r="C114" s="3">
        <f>'NOI GrowthFromNCREIF'!J119</f>
        <v>2.0699048925816643E-2</v>
      </c>
      <c r="D114" s="2">
        <f t="shared" si="6"/>
        <v>2.3562741687852324</v>
      </c>
      <c r="E114" s="2">
        <f t="shared" si="6"/>
        <v>3.060382812262012</v>
      </c>
    </row>
    <row r="115" spans="1:5" x14ac:dyDescent="0.3">
      <c r="A115">
        <v>2006</v>
      </c>
      <c r="B115" s="3">
        <f>'NOI GrowthFromNCREIF'!I120/100</f>
        <v>7.4499999999999997E-2</v>
      </c>
      <c r="C115" s="3">
        <f>'NOI GrowthFromNCREIF'!J120</f>
        <v>2.5338018702736814E-2</v>
      </c>
      <c r="D115" s="2">
        <f t="shared" si="6"/>
        <v>2.400159775178857</v>
      </c>
      <c r="E115" s="2">
        <f t="shared" si="6"/>
        <v>3.0797688214956693</v>
      </c>
    </row>
    <row r="116" spans="1:5" x14ac:dyDescent="0.3">
      <c r="A116">
        <v>2007</v>
      </c>
      <c r="B116" s="3">
        <f>'NOI GrowthFromNCREIF'!I121/100</f>
        <v>5.45E-2</v>
      </c>
      <c r="C116" s="3">
        <f>'NOI GrowthFromNCREIF'!J121</f>
        <v>2.7695712275167313E-2</v>
      </c>
      <c r="D116" s="2">
        <f t="shared" si="6"/>
        <v>2.4328619521156689</v>
      </c>
      <c r="E116" s="2">
        <f t="shared" si="6"/>
        <v>3.1010929192842132</v>
      </c>
    </row>
    <row r="117" spans="1:5" x14ac:dyDescent="0.3">
      <c r="A117">
        <v>2007</v>
      </c>
      <c r="B117" s="3">
        <f>'NOI GrowthFromNCREIF'!I122/100</f>
        <v>4.7300000000000002E-2</v>
      </c>
      <c r="C117" s="3">
        <f>'NOI GrowthFromNCREIF'!J122</f>
        <v>2.6789258055497811E-2</v>
      </c>
      <c r="D117" s="2">
        <f t="shared" ref="D117:E132" si="7">D116*(1+B117/4)</f>
        <v>2.4616305446994367</v>
      </c>
      <c r="E117" s="2">
        <f t="shared" si="7"/>
        <v>3.1218619139014088</v>
      </c>
    </row>
    <row r="118" spans="1:5" x14ac:dyDescent="0.3">
      <c r="A118">
        <v>2007</v>
      </c>
      <c r="B118" s="3">
        <f>'NOI GrowthFromNCREIF'!I123/100</f>
        <v>6.5799999999999997E-2</v>
      </c>
      <c r="C118" s="3">
        <f>'NOI GrowthFromNCREIF'!J123</f>
        <v>2.7451609568836632E-2</v>
      </c>
      <c r="D118" s="2">
        <f t="shared" si="7"/>
        <v>2.5021243671597424</v>
      </c>
      <c r="E118" s="2">
        <f t="shared" si="7"/>
        <v>3.1432869474984693</v>
      </c>
    </row>
    <row r="119" spans="1:5" x14ac:dyDescent="0.3">
      <c r="A119">
        <v>2007</v>
      </c>
      <c r="B119" s="3">
        <f>'NOI GrowthFromNCREIF'!I124/100</f>
        <v>5.6900000000000006E-2</v>
      </c>
      <c r="C119" s="3">
        <f>'NOI GrowthFromNCREIF'!J124</f>
        <v>4.0288230576568267E-2</v>
      </c>
      <c r="D119" s="2">
        <f t="shared" si="7"/>
        <v>2.5377170862825897</v>
      </c>
      <c r="E119" s="2">
        <f t="shared" si="7"/>
        <v>3.1749463148257528</v>
      </c>
    </row>
    <row r="120" spans="1:5" x14ac:dyDescent="0.3">
      <c r="A120">
        <v>2008</v>
      </c>
      <c r="B120" s="3">
        <f>'NOI GrowthFromNCREIF'!I125/100</f>
        <v>4.7E-2</v>
      </c>
      <c r="C120" s="3">
        <f>'NOI GrowthFromNCREIF'!J125</f>
        <v>3.9312355129810558E-2</v>
      </c>
      <c r="D120" s="2">
        <f t="shared" si="7"/>
        <v>2.5675352620464098</v>
      </c>
      <c r="E120" s="2">
        <f t="shared" si="7"/>
        <v>3.2061499690873814</v>
      </c>
    </row>
    <row r="121" spans="1:5" x14ac:dyDescent="0.3">
      <c r="A121">
        <v>2008</v>
      </c>
      <c r="B121" s="3">
        <f>'NOI GrowthFromNCREIF'!I126/100</f>
        <v>4.7100000000000003E-2</v>
      </c>
      <c r="C121" s="3">
        <f>'NOI GrowthFromNCREIF'!J126</f>
        <v>4.9463548219638463E-2</v>
      </c>
      <c r="D121" s="2">
        <f t="shared" si="7"/>
        <v>2.5977679897570067</v>
      </c>
      <c r="E121" s="2">
        <f t="shared" si="7"/>
        <v>3.2457968574862184</v>
      </c>
    </row>
    <row r="122" spans="1:5" x14ac:dyDescent="0.3">
      <c r="A122">
        <v>2008</v>
      </c>
      <c r="B122" s="3">
        <f>'NOI GrowthFromNCREIF'!I127/100</f>
        <v>3.1400000000000004E-2</v>
      </c>
      <c r="C122" s="3">
        <f>'NOI GrowthFromNCREIF'!J127</f>
        <v>4.865493288396857E-2</v>
      </c>
      <c r="D122" s="2">
        <f t="shared" si="7"/>
        <v>2.6181604684765989</v>
      </c>
      <c r="E122" s="2">
        <f t="shared" si="7"/>
        <v>3.2852778645502152</v>
      </c>
    </row>
    <row r="123" spans="1:5" x14ac:dyDescent="0.3">
      <c r="A123">
        <v>2008</v>
      </c>
      <c r="B123" s="3">
        <f>'NOI GrowthFromNCREIF'!I128/100</f>
        <v>-8.9999999999999998E-4</v>
      </c>
      <c r="C123" s="3">
        <f>'NOI GrowthFromNCREIF'!J128</f>
        <v>2.1370349798535693E-3</v>
      </c>
      <c r="D123" s="2">
        <f t="shared" si="7"/>
        <v>2.6175713823711915</v>
      </c>
      <c r="E123" s="2">
        <f t="shared" si="7"/>
        <v>3.2870330529789862</v>
      </c>
    </row>
    <row r="124" spans="1:5" x14ac:dyDescent="0.3">
      <c r="A124">
        <v>2009</v>
      </c>
      <c r="B124" s="3">
        <f>'NOI GrowthFromNCREIF'!I129/100</f>
        <v>1.1899999999999999E-2</v>
      </c>
      <c r="C124" s="3">
        <f>'NOI GrowthFromNCREIF'!J129</f>
        <v>-2.6873117268428302E-3</v>
      </c>
      <c r="D124" s="2">
        <f t="shared" si="7"/>
        <v>2.6253586572337455</v>
      </c>
      <c r="E124" s="2">
        <f t="shared" si="7"/>
        <v>3.2848247323615385</v>
      </c>
    </row>
    <row r="125" spans="1:5" x14ac:dyDescent="0.3">
      <c r="A125">
        <v>2009</v>
      </c>
      <c r="B125" s="3">
        <f>'NOI GrowthFromNCREIF'!I130/100</f>
        <v>-2E-3</v>
      </c>
      <c r="C125" s="3">
        <f>'NOI GrowthFromNCREIF'!J130</f>
        <v>-1.3419038505794029E-2</v>
      </c>
      <c r="D125" s="2">
        <f t="shared" si="7"/>
        <v>2.6240459779051286</v>
      </c>
      <c r="E125" s="2">
        <f t="shared" si="7"/>
        <v>3.2738049349694527</v>
      </c>
    </row>
    <row r="126" spans="1:5" x14ac:dyDescent="0.3">
      <c r="A126">
        <v>2009</v>
      </c>
      <c r="B126" s="3">
        <f>'NOI GrowthFromNCREIF'!I131/100</f>
        <v>-1.21E-2</v>
      </c>
      <c r="C126" s="3">
        <f>'NOI GrowthFromNCREIF'!J131</f>
        <v>-1.1993213180996849E-2</v>
      </c>
      <c r="D126" s="2">
        <f t="shared" si="7"/>
        <v>2.6161082388219654</v>
      </c>
      <c r="E126" s="2">
        <f t="shared" si="7"/>
        <v>3.2639890748449307</v>
      </c>
    </row>
    <row r="127" spans="1:5" x14ac:dyDescent="0.3">
      <c r="A127">
        <v>2009</v>
      </c>
      <c r="B127" s="3">
        <f>'NOI GrowthFromNCREIF'!I132/100</f>
        <v>-2.86E-2</v>
      </c>
      <c r="C127" s="3">
        <f>'NOI GrowthFromNCREIF'!J132</f>
        <v>2.7016894961467152E-2</v>
      </c>
      <c r="D127" s="2">
        <f t="shared" si="7"/>
        <v>2.5974030649143884</v>
      </c>
      <c r="E127" s="2">
        <f t="shared" si="7"/>
        <v>3.2860347873425462</v>
      </c>
    </row>
    <row r="128" spans="1:5" x14ac:dyDescent="0.3">
      <c r="A128">
        <v>2010</v>
      </c>
      <c r="B128" s="3">
        <f>'NOI GrowthFromNCREIF'!I133/100</f>
        <v>-5.8999999999999999E-3</v>
      </c>
      <c r="C128" s="3">
        <f>'NOI GrowthFromNCREIF'!J133</f>
        <v>2.3004232853566994E-2</v>
      </c>
      <c r="D128" s="2">
        <f t="shared" si="7"/>
        <v>2.5935718953936395</v>
      </c>
      <c r="E128" s="2">
        <f t="shared" si="7"/>
        <v>3.3049329646957832</v>
      </c>
    </row>
    <row r="129" spans="1:5" x14ac:dyDescent="0.3">
      <c r="A129">
        <v>2010</v>
      </c>
      <c r="B129" s="3">
        <f>'NOI GrowthFromNCREIF'!I134/100</f>
        <v>-2.0199999999999999E-2</v>
      </c>
      <c r="C129" s="3">
        <f>'NOI GrowthFromNCREIF'!J134</f>
        <v>1.0510394083198411E-2</v>
      </c>
      <c r="D129" s="2">
        <f t="shared" si="7"/>
        <v>2.5804743573219016</v>
      </c>
      <c r="E129" s="2">
        <f t="shared" si="7"/>
        <v>3.3136170016651594</v>
      </c>
    </row>
    <row r="130" spans="1:5" x14ac:dyDescent="0.3">
      <c r="A130">
        <v>2010</v>
      </c>
      <c r="B130" s="3">
        <f>'NOI GrowthFromNCREIF'!I135/100</f>
        <v>-1.14E-2</v>
      </c>
      <c r="C130" s="3">
        <f>'NOI GrowthFromNCREIF'!J135</f>
        <v>1.1405458801726371E-2</v>
      </c>
      <c r="D130" s="2">
        <f t="shared" si="7"/>
        <v>2.5731200054035339</v>
      </c>
      <c r="E130" s="2">
        <f t="shared" si="7"/>
        <v>3.3230653322144574</v>
      </c>
    </row>
    <row r="131" spans="1:5" x14ac:dyDescent="0.3">
      <c r="A131">
        <v>2010</v>
      </c>
      <c r="B131" s="3">
        <f>'NOI GrowthFromNCREIF'!I136/100</f>
        <v>6.6E-3</v>
      </c>
      <c r="C131" s="3">
        <f>'NOI GrowthFromNCREIF'!J136</f>
        <v>1.4885608003896579E-2</v>
      </c>
      <c r="D131" s="2">
        <f t="shared" si="7"/>
        <v>2.5773656534124494</v>
      </c>
      <c r="E131" s="2">
        <f t="shared" si="7"/>
        <v>3.3354317941911282</v>
      </c>
    </row>
    <row r="132" spans="1:5" x14ac:dyDescent="0.3">
      <c r="A132">
        <v>2011</v>
      </c>
      <c r="B132" s="3">
        <f>'NOI GrowthFromNCREIF'!I137/100</f>
        <v>-1.9400000000000001E-2</v>
      </c>
      <c r="C132" s="3">
        <f>'NOI GrowthFromNCREIF'!J137</f>
        <v>2.6660848402502341E-2</v>
      </c>
      <c r="D132" s="2">
        <f t="shared" si="7"/>
        <v>2.5648654299933988</v>
      </c>
      <c r="E132" s="2">
        <f t="shared" si="7"/>
        <v>3.3576631545465823</v>
      </c>
    </row>
    <row r="133" spans="1:5" x14ac:dyDescent="0.3">
      <c r="A133">
        <v>2011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7"/>
  <sheetViews>
    <sheetView showGridLines="0" workbookViewId="0">
      <selection sqref="A1:J1"/>
    </sheetView>
  </sheetViews>
  <sheetFormatPr defaultColWidth="9.109375" defaultRowHeight="13.2" x14ac:dyDescent="0.25"/>
  <cols>
    <col min="1" max="1" width="9.5546875" style="6" customWidth="1"/>
    <col min="2" max="2" width="8.88671875" style="6" customWidth="1"/>
    <col min="3" max="3" width="16" style="7" customWidth="1"/>
    <col min="4" max="4" width="19" style="7" customWidth="1"/>
    <col min="5" max="5" width="18" style="6" customWidth="1"/>
    <col min="6" max="6" width="17.88671875" style="7" customWidth="1"/>
    <col min="7" max="7" width="17.109375" style="7" customWidth="1"/>
    <col min="8" max="9" width="18.33203125" style="6" customWidth="1"/>
    <col min="10" max="10" width="9.109375" style="12"/>
    <col min="11" max="16384" width="9.109375" style="6"/>
  </cols>
  <sheetData>
    <row r="1" spans="1:11" ht="29.25" customHeight="1" x14ac:dyDescent="0.25">
      <c r="A1" s="4" t="s">
        <v>2</v>
      </c>
      <c r="B1" s="5"/>
      <c r="C1" s="5"/>
      <c r="D1" s="5"/>
      <c r="E1" s="5"/>
      <c r="F1" s="5"/>
      <c r="G1" s="5"/>
      <c r="H1" s="5"/>
      <c r="I1" s="5"/>
      <c r="J1" s="5"/>
    </row>
    <row r="2" spans="1:11" ht="14.4" x14ac:dyDescent="0.3">
      <c r="C2" s="6">
        <f>C3/129</f>
        <v>1360107165.5891473</v>
      </c>
      <c r="E2" s="6">
        <f>E3/129</f>
        <v>7.688242403100772E-3</v>
      </c>
      <c r="F2" s="6">
        <f>F3/129</f>
        <v>421741054.25581396</v>
      </c>
      <c r="H2" s="6">
        <f>H3/132</f>
        <v>6.938613598484851E-2</v>
      </c>
      <c r="I2" s="6">
        <f>I3/129</f>
        <v>2.9589147286821693</v>
      </c>
      <c r="J2" s="8"/>
    </row>
    <row r="3" spans="1:11" ht="12.75" customHeight="1" x14ac:dyDescent="0.25">
      <c r="A3" s="9" t="s">
        <v>3</v>
      </c>
      <c r="B3" s="10"/>
      <c r="C3" s="11">
        <f>SUM(C9:C137)</f>
        <v>175453824361</v>
      </c>
      <c r="E3" s="11">
        <f>SUM(E9:E137)</f>
        <v>0.99178326999999955</v>
      </c>
      <c r="F3" s="11">
        <f>SUM(F9:F137)</f>
        <v>54404595999</v>
      </c>
      <c r="H3" s="11">
        <f>SUM(H6:H137)</f>
        <v>9.158969950000003</v>
      </c>
      <c r="I3" s="11">
        <f>SUM(I9:I137)</f>
        <v>381.69999999999982</v>
      </c>
      <c r="J3" s="12">
        <f>SUM(J9:J137)</f>
        <v>4.8798719513692346</v>
      </c>
    </row>
    <row r="4" spans="1:11" x14ac:dyDescent="0.25">
      <c r="E4" s="8">
        <f>AVERAGE(E9:E137)</f>
        <v>7.688242403100772E-3</v>
      </c>
      <c r="F4" s="12">
        <f>F3/C3</f>
        <v>0.3100792826667681</v>
      </c>
      <c r="H4" s="8">
        <f>AVERAGE(H6:H137)</f>
        <v>6.938613598484851E-2</v>
      </c>
      <c r="I4" s="8">
        <f>AVERAGE(I9:I137)</f>
        <v>2.9589147286821693</v>
      </c>
      <c r="J4" s="12">
        <f>J3/129</f>
        <v>3.7828464739296394E-2</v>
      </c>
      <c r="K4" s="6" t="s">
        <v>4</v>
      </c>
    </row>
    <row r="5" spans="1:11" ht="26.4" x14ac:dyDescent="0.25">
      <c r="A5" s="13" t="s">
        <v>5</v>
      </c>
      <c r="B5" s="13" t="s">
        <v>6</v>
      </c>
      <c r="C5" s="14" t="s">
        <v>0</v>
      </c>
      <c r="D5" s="14" t="s">
        <v>7</v>
      </c>
      <c r="E5" s="13" t="s">
        <v>2</v>
      </c>
      <c r="F5" s="14" t="s">
        <v>8</v>
      </c>
      <c r="G5" s="14" t="s">
        <v>9</v>
      </c>
      <c r="H5" s="13" t="s">
        <v>10</v>
      </c>
      <c r="I5" s="13" t="s">
        <v>11</v>
      </c>
      <c r="J5" s="12" t="s">
        <v>12</v>
      </c>
    </row>
    <row r="6" spans="1:11" x14ac:dyDescent="0.25">
      <c r="A6" s="15">
        <v>19782</v>
      </c>
      <c r="B6" s="16">
        <v>230</v>
      </c>
      <c r="C6" s="17">
        <v>11176319</v>
      </c>
      <c r="D6" s="17">
        <v>11623977</v>
      </c>
      <c r="E6" s="15">
        <v>-3.85116E-2</v>
      </c>
      <c r="F6" s="17">
        <v>1594284</v>
      </c>
      <c r="G6" s="17">
        <v>669847</v>
      </c>
      <c r="H6" s="15">
        <v>-0.12525823999999999</v>
      </c>
      <c r="I6" s="16"/>
      <c r="K6" s="6">
        <v>2.9521330785863702E-2</v>
      </c>
    </row>
    <row r="7" spans="1:11" x14ac:dyDescent="0.25">
      <c r="A7" s="15">
        <v>19783</v>
      </c>
      <c r="B7" s="16">
        <v>257</v>
      </c>
      <c r="C7" s="17">
        <v>11970894</v>
      </c>
      <c r="D7" s="17">
        <v>11931228</v>
      </c>
      <c r="E7" s="15">
        <v>3.3245499999999999E-3</v>
      </c>
      <c r="F7" s="17">
        <v>1103915</v>
      </c>
      <c r="G7" s="17">
        <v>3310932</v>
      </c>
      <c r="H7" s="15">
        <v>0.26062712999999998</v>
      </c>
      <c r="I7" s="16"/>
      <c r="K7" s="6">
        <v>1.94564565705952E-2</v>
      </c>
    </row>
    <row r="8" spans="1:11" ht="14.4" x14ac:dyDescent="0.3">
      <c r="A8" s="15">
        <v>19784</v>
      </c>
      <c r="B8" s="16">
        <v>277</v>
      </c>
      <c r="C8" s="17">
        <v>12827132</v>
      </c>
      <c r="D8" s="17">
        <v>13344002</v>
      </c>
      <c r="E8" s="15">
        <v>-3.873426E-2</v>
      </c>
      <c r="F8" s="17">
        <v>2666020</v>
      </c>
      <c r="G8" s="17">
        <v>1166956</v>
      </c>
      <c r="H8" s="15">
        <v>-0.16555196999999999</v>
      </c>
      <c r="I8" s="16"/>
      <c r="K8" s="6">
        <v>1.9085966574017701E-2</v>
      </c>
    </row>
    <row r="9" spans="1:11" ht="14.4" x14ac:dyDescent="0.3">
      <c r="A9" s="15">
        <v>19791</v>
      </c>
      <c r="B9" s="16">
        <v>289</v>
      </c>
      <c r="C9" s="17">
        <v>14311397</v>
      </c>
      <c r="D9" s="17">
        <v>13245912</v>
      </c>
      <c r="E9" s="15">
        <v>8.0438780000000001E-2</v>
      </c>
      <c r="F9" s="17">
        <v>912770</v>
      </c>
      <c r="G9" s="17">
        <v>2676174</v>
      </c>
      <c r="H9" s="15">
        <v>0.26764041</v>
      </c>
      <c r="I9" s="18">
        <v>0.65</v>
      </c>
      <c r="J9" s="12">
        <f>SUM(K6:K9)</f>
        <v>9.8619647870600999E-2</v>
      </c>
      <c r="K9" s="6">
        <v>3.0555893940124399E-2</v>
      </c>
    </row>
    <row r="10" spans="1:11" ht="14.4" x14ac:dyDescent="0.3">
      <c r="A10" s="15">
        <v>19792</v>
      </c>
      <c r="B10" s="16">
        <v>307</v>
      </c>
      <c r="C10" s="17">
        <v>16538154</v>
      </c>
      <c r="D10" s="17">
        <v>15720754</v>
      </c>
      <c r="E10" s="15">
        <v>5.199496E-2</v>
      </c>
      <c r="F10" s="17">
        <v>950262</v>
      </c>
      <c r="G10" s="17">
        <v>2511226</v>
      </c>
      <c r="H10" s="15">
        <v>0.18004913</v>
      </c>
      <c r="I10" s="18">
        <v>9.6999999999999993</v>
      </c>
      <c r="J10" s="12">
        <f t="shared" ref="J10:J73" si="0">SUM(K7:K10)</f>
        <v>0.10257477879251529</v>
      </c>
      <c r="K10" s="6">
        <v>3.3476461707778002E-2</v>
      </c>
    </row>
    <row r="11" spans="1:11" ht="14.4" x14ac:dyDescent="0.3">
      <c r="A11" s="15">
        <v>19793</v>
      </c>
      <c r="B11" s="16">
        <v>329</v>
      </c>
      <c r="C11" s="17">
        <v>18000601</v>
      </c>
      <c r="D11" s="17">
        <v>18728531</v>
      </c>
      <c r="E11" s="15">
        <v>-3.8867440000000003E-2</v>
      </c>
      <c r="F11" s="17">
        <v>1889177</v>
      </c>
      <c r="G11" s="17">
        <v>1910089</v>
      </c>
      <c r="H11" s="15">
        <v>-4.2038260000000001E-2</v>
      </c>
      <c r="I11" s="18">
        <v>5.48</v>
      </c>
      <c r="J11" s="12">
        <f t="shared" si="0"/>
        <v>0.11689923622483181</v>
      </c>
      <c r="K11" s="6">
        <v>3.3780914002911701E-2</v>
      </c>
    </row>
    <row r="12" spans="1:11" ht="14.4" x14ac:dyDescent="0.3">
      <c r="A12" s="15">
        <v>19794</v>
      </c>
      <c r="B12" s="16">
        <v>354</v>
      </c>
      <c r="C12" s="17">
        <v>22483480</v>
      </c>
      <c r="D12" s="17">
        <v>20048865</v>
      </c>
      <c r="E12" s="15">
        <v>0.12143406</v>
      </c>
      <c r="F12" s="17">
        <v>6528939</v>
      </c>
      <c r="G12" s="17">
        <v>3676548</v>
      </c>
      <c r="H12" s="15">
        <v>-2.551722E-2</v>
      </c>
      <c r="I12" s="18">
        <v>21.5</v>
      </c>
      <c r="J12" s="12">
        <f t="shared" si="0"/>
        <v>0.12690929623214162</v>
      </c>
      <c r="K12" s="6">
        <v>2.9096026581327501E-2</v>
      </c>
    </row>
    <row r="13" spans="1:11" ht="14.4" x14ac:dyDescent="0.3">
      <c r="A13" s="15">
        <v>19801</v>
      </c>
      <c r="B13" s="16">
        <v>365</v>
      </c>
      <c r="C13" s="17">
        <v>22825957</v>
      </c>
      <c r="D13" s="17">
        <v>23413041</v>
      </c>
      <c r="E13" s="15">
        <v>-2.5075090000000001E-2</v>
      </c>
      <c r="F13" s="17">
        <v>3674995</v>
      </c>
      <c r="G13" s="17">
        <v>8540428</v>
      </c>
      <c r="H13" s="15">
        <v>0.28766626000000001</v>
      </c>
      <c r="I13" s="18">
        <v>10.95</v>
      </c>
      <c r="J13" s="12">
        <f t="shared" si="0"/>
        <v>0.1394149893229035</v>
      </c>
      <c r="K13" s="6">
        <v>4.3061587030886299E-2</v>
      </c>
    </row>
    <row r="14" spans="1:11" ht="14.4" x14ac:dyDescent="0.3">
      <c r="A14" s="15">
        <v>19802</v>
      </c>
      <c r="B14" s="16">
        <v>402</v>
      </c>
      <c r="C14" s="17">
        <v>27211236</v>
      </c>
      <c r="D14" s="17">
        <v>26581995</v>
      </c>
      <c r="E14" s="15">
        <v>2.36717E-2</v>
      </c>
      <c r="F14" s="17">
        <v>5356630</v>
      </c>
      <c r="G14" s="17">
        <v>4054104</v>
      </c>
      <c r="H14" s="15">
        <v>-2.988673E-2</v>
      </c>
      <c r="I14" s="18">
        <v>8.1199999999999992</v>
      </c>
      <c r="J14" s="12">
        <f t="shared" si="0"/>
        <v>0.1384654317018299</v>
      </c>
      <c r="K14" s="6">
        <v>3.2526904086704403E-2</v>
      </c>
    </row>
    <row r="15" spans="1:11" ht="14.4" x14ac:dyDescent="0.3">
      <c r="A15" s="15">
        <v>19803</v>
      </c>
      <c r="B15" s="16">
        <v>424</v>
      </c>
      <c r="C15" s="17">
        <v>30375570</v>
      </c>
      <c r="D15" s="17">
        <v>30171043</v>
      </c>
      <c r="E15" s="15">
        <v>6.7789199999999999E-3</v>
      </c>
      <c r="F15" s="17">
        <v>8490926</v>
      </c>
      <c r="G15" s="17">
        <v>6005188</v>
      </c>
      <c r="H15" s="15">
        <v>-9.4398109999999993E-2</v>
      </c>
      <c r="I15" s="18">
        <v>12.68</v>
      </c>
      <c r="J15" s="12">
        <f t="shared" si="0"/>
        <v>0.12124378082591081</v>
      </c>
      <c r="K15" s="6">
        <v>1.6559263126992602E-2</v>
      </c>
    </row>
    <row r="16" spans="1:11" ht="14.4" x14ac:dyDescent="0.3">
      <c r="A16" s="15">
        <v>19804</v>
      </c>
      <c r="B16" s="16">
        <v>462</v>
      </c>
      <c r="C16" s="17">
        <v>32940605</v>
      </c>
      <c r="D16" s="17">
        <v>33481608</v>
      </c>
      <c r="E16" s="15">
        <v>-1.6158209999999999E-2</v>
      </c>
      <c r="F16" s="17">
        <v>6720274</v>
      </c>
      <c r="G16" s="17">
        <v>9002596</v>
      </c>
      <c r="H16" s="15">
        <v>7.1135180000000006E-2</v>
      </c>
      <c r="I16" s="18">
        <v>-1.08</v>
      </c>
      <c r="J16" s="12">
        <f t="shared" si="0"/>
        <v>0.1187674670395274</v>
      </c>
      <c r="K16" s="6">
        <v>2.66197127949441E-2</v>
      </c>
    </row>
    <row r="17" spans="1:11" ht="14.4" x14ac:dyDescent="0.3">
      <c r="A17" s="15">
        <v>19811</v>
      </c>
      <c r="B17" s="16">
        <v>486</v>
      </c>
      <c r="C17" s="17">
        <v>36032352</v>
      </c>
      <c r="D17" s="17">
        <v>34473500</v>
      </c>
      <c r="E17" s="15">
        <v>4.5218849999999998E-2</v>
      </c>
      <c r="F17" s="17">
        <v>9868949</v>
      </c>
      <c r="G17" s="17">
        <v>7772959</v>
      </c>
      <c r="H17" s="15">
        <v>-2.0117119999999999E-2</v>
      </c>
      <c r="I17" s="18">
        <v>5.95</v>
      </c>
      <c r="J17" s="12">
        <f t="shared" si="0"/>
        <v>0.1016352182138878</v>
      </c>
      <c r="K17" s="6">
        <v>2.5929338205246698E-2</v>
      </c>
    </row>
    <row r="18" spans="1:11" ht="14.4" x14ac:dyDescent="0.3">
      <c r="A18" s="15">
        <v>19812</v>
      </c>
      <c r="B18" s="16">
        <v>521</v>
      </c>
      <c r="C18" s="17">
        <v>44345207</v>
      </c>
      <c r="D18" s="17">
        <v>40726351</v>
      </c>
      <c r="E18" s="15">
        <v>8.8857850000000002E-2</v>
      </c>
      <c r="F18" s="17">
        <v>12964840</v>
      </c>
      <c r="G18" s="17">
        <v>11344769</v>
      </c>
      <c r="H18" s="15">
        <v>6.8028500000000006E-2</v>
      </c>
      <c r="I18" s="18">
        <v>12.47</v>
      </c>
      <c r="J18" s="12">
        <f t="shared" si="0"/>
        <v>9.2495982312846212E-2</v>
      </c>
      <c r="K18" s="6">
        <v>2.3387668185662801E-2</v>
      </c>
    </row>
    <row r="19" spans="1:11" ht="14.4" x14ac:dyDescent="0.3">
      <c r="A19" s="15">
        <v>19813</v>
      </c>
      <c r="B19" s="16">
        <v>563</v>
      </c>
      <c r="C19" s="17">
        <v>49215716</v>
      </c>
      <c r="D19" s="17">
        <v>50183320</v>
      </c>
      <c r="E19" s="15">
        <v>-1.9281389999999999E-2</v>
      </c>
      <c r="F19" s="17">
        <v>17418988</v>
      </c>
      <c r="G19" s="17">
        <v>16637235</v>
      </c>
      <c r="H19" s="15">
        <v>-5.2147869999999999E-2</v>
      </c>
      <c r="I19" s="18">
        <v>9.86</v>
      </c>
      <c r="J19" s="12">
        <f t="shared" si="0"/>
        <v>0.10542426093391689</v>
      </c>
      <c r="K19" s="6">
        <v>2.9487541748063298E-2</v>
      </c>
    </row>
    <row r="20" spans="1:11" ht="14.4" x14ac:dyDescent="0.3">
      <c r="A20" s="15">
        <v>19814</v>
      </c>
      <c r="B20" s="16">
        <v>613</v>
      </c>
      <c r="C20" s="17">
        <v>54254429</v>
      </c>
      <c r="D20" s="17">
        <v>53638377</v>
      </c>
      <c r="E20" s="15">
        <v>1.148528E-2</v>
      </c>
      <c r="F20" s="17">
        <v>27304320</v>
      </c>
      <c r="G20" s="17">
        <v>40615081</v>
      </c>
      <c r="H20" s="15">
        <v>1.0693769799999999</v>
      </c>
      <c r="I20" s="18">
        <v>12.63</v>
      </c>
      <c r="J20" s="12">
        <f t="shared" si="0"/>
        <v>8.6680971719077335E-2</v>
      </c>
      <c r="K20" s="6">
        <v>7.8764235801045395E-3</v>
      </c>
    </row>
    <row r="21" spans="1:11" ht="14.4" x14ac:dyDescent="0.3">
      <c r="A21" s="15">
        <v>19821</v>
      </c>
      <c r="B21" s="16">
        <v>676</v>
      </c>
      <c r="C21" s="17">
        <v>65062408</v>
      </c>
      <c r="D21" s="17">
        <v>65092694</v>
      </c>
      <c r="E21" s="15">
        <v>-4.6527E-4</v>
      </c>
      <c r="F21" s="17">
        <v>28492127</v>
      </c>
      <c r="G21" s="17">
        <v>32837909</v>
      </c>
      <c r="H21" s="15">
        <v>0.13379398000000001</v>
      </c>
      <c r="I21" s="18">
        <v>8.06</v>
      </c>
      <c r="J21" s="12">
        <f t="shared" si="0"/>
        <v>6.6434802659474906E-2</v>
      </c>
      <c r="K21" s="6">
        <v>5.6831691456442597E-3</v>
      </c>
    </row>
    <row r="22" spans="1:11" ht="14.4" x14ac:dyDescent="0.3">
      <c r="A22" s="15">
        <v>19822</v>
      </c>
      <c r="B22" s="16">
        <v>714</v>
      </c>
      <c r="C22" s="17">
        <v>75219474</v>
      </c>
      <c r="D22" s="17">
        <v>72835539</v>
      </c>
      <c r="E22" s="15">
        <v>3.2730380000000003E-2</v>
      </c>
      <c r="F22" s="17">
        <v>54597666</v>
      </c>
      <c r="G22" s="17">
        <v>30120460</v>
      </c>
      <c r="H22" s="15">
        <v>-0.51722416000000004</v>
      </c>
      <c r="I22" s="18">
        <v>2.4500000000000002</v>
      </c>
      <c r="J22" s="12">
        <f t="shared" si="0"/>
        <v>6.9540140165977093E-2</v>
      </c>
      <c r="K22" s="6">
        <v>2.6493005692164999E-2</v>
      </c>
    </row>
    <row r="23" spans="1:11" ht="14.4" x14ac:dyDescent="0.3">
      <c r="A23" s="15">
        <v>19823</v>
      </c>
      <c r="B23" s="16">
        <v>749</v>
      </c>
      <c r="C23" s="17">
        <v>84736179</v>
      </c>
      <c r="D23" s="17">
        <v>82428374</v>
      </c>
      <c r="E23" s="15">
        <v>2.79977E-2</v>
      </c>
      <c r="F23" s="17">
        <v>34875044</v>
      </c>
      <c r="G23" s="17">
        <v>57304460</v>
      </c>
      <c r="H23" s="15">
        <v>0.98460857000000002</v>
      </c>
      <c r="I23" s="18">
        <v>7.17</v>
      </c>
      <c r="J23" s="12">
        <f t="shared" si="0"/>
        <v>4.9343832314835114E-2</v>
      </c>
      <c r="K23" s="6">
        <v>9.2912338969213196E-3</v>
      </c>
    </row>
    <row r="24" spans="1:11" ht="14.4" x14ac:dyDescent="0.3">
      <c r="A24" s="15">
        <v>19824</v>
      </c>
      <c r="B24" s="16">
        <v>763</v>
      </c>
      <c r="C24" s="17">
        <v>88468720</v>
      </c>
      <c r="D24" s="17">
        <v>86206886</v>
      </c>
      <c r="E24" s="15">
        <v>2.6237280000000002E-2</v>
      </c>
      <c r="F24" s="17">
        <v>24551943</v>
      </c>
      <c r="G24" s="17">
        <v>33879954</v>
      </c>
      <c r="H24" s="15">
        <v>0.22148909999999999</v>
      </c>
      <c r="I24" s="18">
        <v>8.65</v>
      </c>
      <c r="J24" s="12">
        <f t="shared" si="0"/>
        <v>3.8396585582514506E-2</v>
      </c>
      <c r="K24" s="6">
        <v>-3.0708231522160699E-3</v>
      </c>
    </row>
    <row r="25" spans="1:11" ht="14.4" x14ac:dyDescent="0.3">
      <c r="A25" s="15">
        <v>19831</v>
      </c>
      <c r="B25" s="16">
        <v>768</v>
      </c>
      <c r="C25" s="17">
        <v>94774433</v>
      </c>
      <c r="D25" s="17">
        <v>91113009</v>
      </c>
      <c r="E25" s="15">
        <v>4.0185520000000002E-2</v>
      </c>
      <c r="F25" s="17">
        <v>46909095</v>
      </c>
      <c r="G25" s="17">
        <v>24824045</v>
      </c>
      <c r="H25" s="15">
        <v>-0.27792900999999998</v>
      </c>
      <c r="I25" s="18">
        <v>12.72</v>
      </c>
      <c r="J25" s="12">
        <f t="shared" si="0"/>
        <v>3.6133098617623746E-2</v>
      </c>
      <c r="K25" s="6">
        <v>3.4196821807535001E-3</v>
      </c>
    </row>
    <row r="26" spans="1:11" ht="14.4" x14ac:dyDescent="0.3">
      <c r="A26" s="15">
        <v>19832</v>
      </c>
      <c r="B26" s="16">
        <v>929</v>
      </c>
      <c r="C26" s="17">
        <v>139511194</v>
      </c>
      <c r="D26" s="17">
        <v>144712811</v>
      </c>
      <c r="E26" s="15">
        <v>-3.5944410000000003E-2</v>
      </c>
      <c r="F26" s="17">
        <v>26341812</v>
      </c>
      <c r="G26" s="17">
        <v>55097232</v>
      </c>
      <c r="H26" s="15">
        <v>0.26283157000000001</v>
      </c>
      <c r="I26" s="18">
        <v>5.85</v>
      </c>
      <c r="J26" s="12">
        <f t="shared" si="0"/>
        <v>2.5659295882310449E-2</v>
      </c>
      <c r="K26" s="6">
        <v>1.6019202956851698E-2</v>
      </c>
    </row>
    <row r="27" spans="1:11" ht="14.4" x14ac:dyDescent="0.3">
      <c r="A27" s="15">
        <v>19833</v>
      </c>
      <c r="B27" s="16">
        <v>959</v>
      </c>
      <c r="C27" s="17">
        <v>149946351</v>
      </c>
      <c r="D27" s="17">
        <v>152769507</v>
      </c>
      <c r="E27" s="15">
        <v>-1.8479840000000001E-2</v>
      </c>
      <c r="F27" s="17">
        <v>38547783</v>
      </c>
      <c r="G27" s="17">
        <v>30593748</v>
      </c>
      <c r="H27" s="15">
        <v>-8.8210549999999999E-2</v>
      </c>
      <c r="I27" s="18">
        <v>1.2</v>
      </c>
      <c r="J27" s="12">
        <f t="shared" si="0"/>
        <v>2.8780378203464928E-2</v>
      </c>
      <c r="K27" s="6">
        <v>1.24123162180758E-2</v>
      </c>
    </row>
    <row r="28" spans="1:11" ht="14.4" x14ac:dyDescent="0.3">
      <c r="A28" s="15">
        <v>19834</v>
      </c>
      <c r="B28" s="16">
        <v>969</v>
      </c>
      <c r="C28" s="17">
        <v>151721857</v>
      </c>
      <c r="D28" s="17">
        <v>152785929</v>
      </c>
      <c r="E28" s="15">
        <v>-6.9644599999999996E-3</v>
      </c>
      <c r="F28" s="17">
        <v>65926066</v>
      </c>
      <c r="G28" s="17">
        <v>40221531</v>
      </c>
      <c r="H28" s="15">
        <v>-0.23780704999999999</v>
      </c>
      <c r="I28" s="18">
        <v>-2.12</v>
      </c>
      <c r="J28" s="12">
        <f t="shared" si="0"/>
        <v>3.748426654855741E-2</v>
      </c>
      <c r="K28" s="6">
        <v>5.6330651928764193E-3</v>
      </c>
    </row>
    <row r="29" spans="1:11" ht="14.4" x14ac:dyDescent="0.3">
      <c r="A29" s="15">
        <v>19841</v>
      </c>
      <c r="B29" s="16">
        <v>966</v>
      </c>
      <c r="C29" s="17">
        <v>160433088</v>
      </c>
      <c r="D29" s="17">
        <v>152880980</v>
      </c>
      <c r="E29" s="15">
        <v>4.9398610000000003E-2</v>
      </c>
      <c r="F29" s="17">
        <v>36570831</v>
      </c>
      <c r="G29" s="17">
        <v>67106251</v>
      </c>
      <c r="H29" s="15">
        <v>0.44404136999999999</v>
      </c>
      <c r="I29" s="18">
        <v>-1.2</v>
      </c>
      <c r="J29" s="12">
        <f t="shared" si="0"/>
        <v>4.6584594013153319E-2</v>
      </c>
      <c r="K29" s="6">
        <v>1.2520009645349399E-2</v>
      </c>
    </row>
    <row r="30" spans="1:11" ht="14.4" x14ac:dyDescent="0.3">
      <c r="A30" s="15">
        <v>19842</v>
      </c>
      <c r="B30" s="16">
        <v>974</v>
      </c>
      <c r="C30" s="17">
        <v>169566700</v>
      </c>
      <c r="D30" s="17">
        <v>166773226</v>
      </c>
      <c r="E30" s="15">
        <v>1.6750129999999998E-2</v>
      </c>
      <c r="F30" s="17">
        <v>66903512</v>
      </c>
      <c r="G30" s="17">
        <v>37056157</v>
      </c>
      <c r="H30" s="15">
        <v>-0.20856068999999999</v>
      </c>
      <c r="I30" s="18">
        <v>4.07</v>
      </c>
      <c r="J30" s="12">
        <f t="shared" si="0"/>
        <v>4.1629838397884818E-2</v>
      </c>
      <c r="K30" s="6">
        <v>1.1064447341583199E-2</v>
      </c>
    </row>
    <row r="31" spans="1:11" ht="14.4" x14ac:dyDescent="0.3">
      <c r="A31" s="15">
        <v>19843</v>
      </c>
      <c r="B31" s="16">
        <v>1032</v>
      </c>
      <c r="C31" s="17">
        <v>185599875</v>
      </c>
      <c r="D31" s="17">
        <v>188291034</v>
      </c>
      <c r="E31" s="15">
        <v>-1.4292549999999999E-2</v>
      </c>
      <c r="F31" s="17">
        <v>60598541</v>
      </c>
      <c r="G31" s="17">
        <v>71041647</v>
      </c>
      <c r="H31" s="15">
        <v>6.6115030000000005E-2</v>
      </c>
      <c r="I31" s="18">
        <v>4.49</v>
      </c>
      <c r="J31" s="12">
        <f t="shared" si="0"/>
        <v>4.1448425848352517E-2</v>
      </c>
      <c r="K31" s="6">
        <v>1.22309036685435E-2</v>
      </c>
    </row>
    <row r="32" spans="1:11" ht="14.4" x14ac:dyDescent="0.3">
      <c r="A32" s="15">
        <v>19844</v>
      </c>
      <c r="B32" s="16">
        <v>1018</v>
      </c>
      <c r="C32" s="17">
        <v>192786686</v>
      </c>
      <c r="D32" s="17">
        <v>188549550</v>
      </c>
      <c r="E32" s="15">
        <v>2.2472269999999999E-2</v>
      </c>
      <c r="F32" s="17">
        <v>92093140</v>
      </c>
      <c r="G32" s="17">
        <v>61224157</v>
      </c>
      <c r="H32" s="15">
        <v>-0.20916367</v>
      </c>
      <c r="I32" s="18">
        <v>7.43</v>
      </c>
      <c r="J32" s="12">
        <f t="shared" si="0"/>
        <v>3.8994973551476304E-2</v>
      </c>
      <c r="K32" s="6">
        <v>3.1796128960002103E-3</v>
      </c>
    </row>
    <row r="33" spans="1:11" ht="14.4" x14ac:dyDescent="0.3">
      <c r="A33" s="15">
        <v>19851</v>
      </c>
      <c r="B33" s="16">
        <v>1032</v>
      </c>
      <c r="C33" s="17">
        <v>199945618</v>
      </c>
      <c r="D33" s="17">
        <v>201171465</v>
      </c>
      <c r="E33" s="15">
        <v>-6.0935399999999997E-3</v>
      </c>
      <c r="F33" s="17">
        <v>46192064</v>
      </c>
      <c r="G33" s="17">
        <v>99723038</v>
      </c>
      <c r="H33" s="15">
        <v>0.51558342000000001</v>
      </c>
      <c r="I33" s="18">
        <v>1.88</v>
      </c>
      <c r="J33" s="12">
        <f t="shared" si="0"/>
        <v>3.6935353504053407E-2</v>
      </c>
      <c r="K33" s="6">
        <v>1.04603895979265E-2</v>
      </c>
    </row>
    <row r="34" spans="1:11" ht="14.4" x14ac:dyDescent="0.3">
      <c r="A34" s="15">
        <v>19852</v>
      </c>
      <c r="B34" s="16">
        <v>1044</v>
      </c>
      <c r="C34" s="17">
        <v>229295181</v>
      </c>
      <c r="D34" s="17">
        <v>213870671</v>
      </c>
      <c r="E34" s="15">
        <v>7.2120740000000003E-2</v>
      </c>
      <c r="F34" s="17">
        <v>65998110</v>
      </c>
      <c r="G34" s="17">
        <v>47727076</v>
      </c>
      <c r="H34" s="15">
        <v>-1.7132910000000001E-2</v>
      </c>
      <c r="I34" s="18">
        <v>7.42</v>
      </c>
      <c r="J34" s="12">
        <f t="shared" si="0"/>
        <v>3.6837505678578505E-2</v>
      </c>
      <c r="K34" s="6">
        <v>1.0966599516108299E-2</v>
      </c>
    </row>
    <row r="35" spans="1:11" ht="14.4" x14ac:dyDescent="0.3">
      <c r="A35" s="15">
        <v>19853</v>
      </c>
      <c r="B35" s="16">
        <v>1094</v>
      </c>
      <c r="C35" s="17">
        <v>239238629</v>
      </c>
      <c r="D35" s="17">
        <v>242166041</v>
      </c>
      <c r="E35" s="15">
        <v>-1.2088450000000001E-2</v>
      </c>
      <c r="F35" s="17">
        <v>71669151</v>
      </c>
      <c r="G35" s="17">
        <v>66176863</v>
      </c>
      <c r="H35" s="15">
        <v>-4.784215E-2</v>
      </c>
      <c r="I35" s="18">
        <v>7.64</v>
      </c>
      <c r="J35" s="12">
        <f t="shared" si="0"/>
        <v>3.1432475047526942E-2</v>
      </c>
      <c r="K35" s="6">
        <v>6.8258730374919294E-3</v>
      </c>
    </row>
    <row r="36" spans="1:11" ht="14.4" x14ac:dyDescent="0.3">
      <c r="A36" s="15">
        <v>19854</v>
      </c>
      <c r="B36" s="16">
        <v>1100</v>
      </c>
      <c r="C36" s="17">
        <v>246310961</v>
      </c>
      <c r="D36" s="17">
        <v>253718003</v>
      </c>
      <c r="E36" s="15">
        <v>-2.919399E-2</v>
      </c>
      <c r="F36" s="17">
        <v>93950464</v>
      </c>
      <c r="G36" s="17">
        <v>76258689</v>
      </c>
      <c r="H36" s="15">
        <v>-0.14143421</v>
      </c>
      <c r="I36" s="18">
        <v>2.4699999999999998</v>
      </c>
      <c r="J36" s="12">
        <f t="shared" si="0"/>
        <v>3.7190131194017872E-2</v>
      </c>
      <c r="K36" s="6">
        <v>8.9372690424911402E-3</v>
      </c>
    </row>
    <row r="37" spans="1:11" ht="14.4" x14ac:dyDescent="0.3">
      <c r="A37" s="15">
        <v>19861</v>
      </c>
      <c r="B37" s="16">
        <v>1104</v>
      </c>
      <c r="C37" s="17">
        <v>264879945</v>
      </c>
      <c r="D37" s="17">
        <v>259085357</v>
      </c>
      <c r="E37" s="15">
        <v>2.236556E-2</v>
      </c>
      <c r="F37" s="17">
        <v>54512598</v>
      </c>
      <c r="G37" s="17">
        <v>99587135</v>
      </c>
      <c r="H37" s="15">
        <v>0.31893223999999998</v>
      </c>
      <c r="I37" s="18">
        <v>5.32</v>
      </c>
      <c r="J37" s="12">
        <f t="shared" si="0"/>
        <v>2.2452975381335338E-2</v>
      </c>
      <c r="K37" s="6">
        <v>-4.2767662147560302E-3</v>
      </c>
    </row>
    <row r="38" spans="1:11" ht="14.4" x14ac:dyDescent="0.3">
      <c r="A38" s="15">
        <v>19862</v>
      </c>
      <c r="B38" s="16">
        <v>1218</v>
      </c>
      <c r="C38" s="17">
        <v>297966581</v>
      </c>
      <c r="D38" s="17">
        <v>288962651</v>
      </c>
      <c r="E38" s="15">
        <v>3.1159490000000001E-2</v>
      </c>
      <c r="F38" s="17">
        <v>112316764</v>
      </c>
      <c r="G38" s="17">
        <v>110809768</v>
      </c>
      <c r="H38" s="15">
        <v>4.2081460000000001E-2</v>
      </c>
      <c r="I38" s="18">
        <v>1.22</v>
      </c>
      <c r="J38" s="12">
        <f t="shared" si="0"/>
        <v>1.7314288709025391E-2</v>
      </c>
      <c r="K38" s="6">
        <v>5.82791284379835E-3</v>
      </c>
    </row>
    <row r="39" spans="1:11" ht="14.4" x14ac:dyDescent="0.3">
      <c r="A39" s="15">
        <v>19863</v>
      </c>
      <c r="B39" s="16">
        <v>1224</v>
      </c>
      <c r="C39" s="17">
        <v>290249887</v>
      </c>
      <c r="D39" s="17">
        <v>301661847</v>
      </c>
      <c r="E39" s="15">
        <v>-3.7830309999999999E-2</v>
      </c>
      <c r="F39" s="17">
        <v>156548618</v>
      </c>
      <c r="G39" s="17">
        <v>113627780</v>
      </c>
      <c r="H39" s="15">
        <v>-0.28895187999999999</v>
      </c>
      <c r="I39" s="18">
        <v>-1.35</v>
      </c>
      <c r="J39" s="12">
        <f t="shared" si="0"/>
        <v>1.7499248317533342E-2</v>
      </c>
      <c r="K39" s="6">
        <v>7.0108326459998802E-3</v>
      </c>
    </row>
    <row r="40" spans="1:11" ht="14.4" x14ac:dyDescent="0.3">
      <c r="A40" s="15">
        <v>19864</v>
      </c>
      <c r="B40" s="16">
        <v>1217</v>
      </c>
      <c r="C40" s="17">
        <v>295389719</v>
      </c>
      <c r="D40" s="17">
        <v>295254473</v>
      </c>
      <c r="E40" s="15">
        <v>4.5806999999999998E-4</v>
      </c>
      <c r="F40" s="17">
        <v>137119488</v>
      </c>
      <c r="G40" s="17">
        <v>157128137</v>
      </c>
      <c r="H40" s="15">
        <v>0.14583673999999999</v>
      </c>
      <c r="I40" s="18">
        <v>1.62</v>
      </c>
      <c r="J40" s="12">
        <f t="shared" si="0"/>
        <v>1.12894552324798E-2</v>
      </c>
      <c r="K40" s="6">
        <v>2.7274759574376002E-3</v>
      </c>
    </row>
    <row r="41" spans="1:11" ht="14.4" x14ac:dyDescent="0.3">
      <c r="A41" s="15">
        <v>19871</v>
      </c>
      <c r="B41" s="16">
        <v>1207</v>
      </c>
      <c r="C41" s="17">
        <v>301870930</v>
      </c>
      <c r="D41" s="17">
        <v>298122285</v>
      </c>
      <c r="E41" s="15">
        <v>1.2574190000000001E-2</v>
      </c>
      <c r="F41" s="17">
        <v>87917069</v>
      </c>
      <c r="G41" s="17">
        <v>131384967</v>
      </c>
      <c r="H41" s="15">
        <v>0.28317922000000001</v>
      </c>
      <c r="I41" s="18">
        <v>0.64</v>
      </c>
      <c r="J41" s="12">
        <f t="shared" si="0"/>
        <v>3.0063505618738131E-2</v>
      </c>
      <c r="K41" s="6">
        <v>1.4497284171502301E-2</v>
      </c>
    </row>
    <row r="42" spans="1:11" ht="14.4" x14ac:dyDescent="0.3">
      <c r="A42" s="15">
        <v>19872</v>
      </c>
      <c r="B42" s="16">
        <v>1262</v>
      </c>
      <c r="C42" s="17">
        <v>317710278</v>
      </c>
      <c r="D42" s="17">
        <v>321283221</v>
      </c>
      <c r="E42" s="15">
        <v>-1.112085E-2</v>
      </c>
      <c r="F42" s="17">
        <v>93885120</v>
      </c>
      <c r="G42" s="17">
        <v>91870423</v>
      </c>
      <c r="H42" s="15">
        <v>-2.4356269999999999E-2</v>
      </c>
      <c r="I42" s="18">
        <v>-3.59</v>
      </c>
      <c r="J42" s="12">
        <f t="shared" si="0"/>
        <v>3.6738912916379478E-2</v>
      </c>
      <c r="K42" s="6">
        <v>1.25033201414397E-2</v>
      </c>
    </row>
    <row r="43" spans="1:11" ht="14.4" x14ac:dyDescent="0.3">
      <c r="A43" s="15">
        <v>19873</v>
      </c>
      <c r="B43" s="16">
        <v>1328</v>
      </c>
      <c r="C43" s="17">
        <v>349536034</v>
      </c>
      <c r="D43" s="17">
        <v>357883499</v>
      </c>
      <c r="E43" s="15">
        <v>-2.332453E-2</v>
      </c>
      <c r="F43" s="17">
        <v>125313254</v>
      </c>
      <c r="G43" s="17">
        <v>104062559</v>
      </c>
      <c r="H43" s="15">
        <v>-0.1166104</v>
      </c>
      <c r="I43" s="18">
        <v>-2.14</v>
      </c>
      <c r="J43" s="12">
        <f t="shared" si="0"/>
        <v>4.2371477852668801E-2</v>
      </c>
      <c r="K43" s="6">
        <v>1.26433975822892E-2</v>
      </c>
    </row>
    <row r="44" spans="1:11" ht="14.4" x14ac:dyDescent="0.3">
      <c r="A44" s="15">
        <v>19874</v>
      </c>
      <c r="B44" s="16">
        <v>1332</v>
      </c>
      <c r="C44" s="17">
        <v>357353409</v>
      </c>
      <c r="D44" s="17">
        <v>356909460</v>
      </c>
      <c r="E44" s="15">
        <v>1.24387E-3</v>
      </c>
      <c r="F44" s="17">
        <v>166438891</v>
      </c>
      <c r="G44" s="17">
        <v>128274038</v>
      </c>
      <c r="H44" s="15">
        <v>-0.16498277</v>
      </c>
      <c r="I44" s="18">
        <v>-2.06</v>
      </c>
      <c r="J44" s="12">
        <f t="shared" si="0"/>
        <v>4.3418610796763894E-2</v>
      </c>
      <c r="K44" s="6">
        <v>3.7746089015326901E-3</v>
      </c>
    </row>
    <row r="45" spans="1:11" ht="14.4" x14ac:dyDescent="0.3">
      <c r="A45" s="15">
        <v>19881</v>
      </c>
      <c r="B45" s="16">
        <v>1368</v>
      </c>
      <c r="C45" s="17">
        <v>373309140</v>
      </c>
      <c r="D45" s="17">
        <v>373446809</v>
      </c>
      <c r="E45" s="15">
        <v>-3.6863999999999999E-4</v>
      </c>
      <c r="F45" s="17">
        <v>113244202</v>
      </c>
      <c r="G45" s="17">
        <v>167128872</v>
      </c>
      <c r="H45" s="15">
        <v>0.26050571</v>
      </c>
      <c r="I45" s="18">
        <v>-3.36</v>
      </c>
      <c r="J45" s="12">
        <f t="shared" si="0"/>
        <v>3.8453277414440934E-2</v>
      </c>
      <c r="K45" s="6">
        <v>9.531950789179339E-3</v>
      </c>
    </row>
    <row r="46" spans="1:11" ht="14.4" x14ac:dyDescent="0.3">
      <c r="A46" s="15">
        <v>19882</v>
      </c>
      <c r="B46" s="16">
        <v>1384</v>
      </c>
      <c r="C46" s="17">
        <v>392630765</v>
      </c>
      <c r="D46" s="17">
        <v>384594311</v>
      </c>
      <c r="E46" s="15">
        <v>2.089593E-2</v>
      </c>
      <c r="F46" s="17">
        <v>132418044</v>
      </c>
      <c r="G46" s="17">
        <v>146560784</v>
      </c>
      <c r="H46" s="15">
        <v>9.3176770000000006E-2</v>
      </c>
      <c r="I46" s="18">
        <v>-0.16</v>
      </c>
      <c r="J46" s="12">
        <f t="shared" si="0"/>
        <v>3.8825476028166828E-2</v>
      </c>
      <c r="K46" s="6">
        <v>1.2875518755165601E-2</v>
      </c>
    </row>
    <row r="47" spans="1:11" ht="14.4" x14ac:dyDescent="0.3">
      <c r="A47" s="15">
        <v>19883</v>
      </c>
      <c r="B47" s="16">
        <v>1422</v>
      </c>
      <c r="C47" s="17">
        <v>415618406</v>
      </c>
      <c r="D47" s="17">
        <v>423773540</v>
      </c>
      <c r="E47" s="15">
        <v>-1.924408E-2</v>
      </c>
      <c r="F47" s="17">
        <v>159152323</v>
      </c>
      <c r="G47" s="17">
        <v>137111036</v>
      </c>
      <c r="H47" s="15">
        <v>-0.10533787999999999</v>
      </c>
      <c r="I47" s="18">
        <v>0.25</v>
      </c>
      <c r="J47" s="12">
        <f t="shared" si="0"/>
        <v>4.1436329360824031E-2</v>
      </c>
      <c r="K47" s="6">
        <v>1.5254250914946399E-2</v>
      </c>
    </row>
    <row r="48" spans="1:11" ht="14.4" x14ac:dyDescent="0.3">
      <c r="A48" s="15">
        <v>19884</v>
      </c>
      <c r="B48" s="16">
        <v>1425</v>
      </c>
      <c r="C48" s="17">
        <v>434130786</v>
      </c>
      <c r="D48" s="17">
        <v>422278970</v>
      </c>
      <c r="E48" s="15">
        <v>2.8066319999999999E-2</v>
      </c>
      <c r="F48" s="17">
        <v>199193524</v>
      </c>
      <c r="G48" s="17">
        <v>168359530</v>
      </c>
      <c r="H48" s="15">
        <v>-7.4756690000000001E-2</v>
      </c>
      <c r="I48" s="18">
        <v>2.93</v>
      </c>
      <c r="J48" s="12">
        <f t="shared" si="0"/>
        <v>4.3504837163707726E-2</v>
      </c>
      <c r="K48" s="6">
        <v>5.8431167044163904E-3</v>
      </c>
    </row>
    <row r="49" spans="1:11" ht="14.4" x14ac:dyDescent="0.3">
      <c r="A49" s="15">
        <v>19891</v>
      </c>
      <c r="B49" s="16">
        <v>1477</v>
      </c>
      <c r="C49" s="17">
        <v>462171906</v>
      </c>
      <c r="D49" s="17">
        <v>455956913</v>
      </c>
      <c r="E49" s="15">
        <v>1.3630659999999999E-2</v>
      </c>
      <c r="F49" s="17">
        <v>138217058</v>
      </c>
      <c r="G49" s="17">
        <v>209803106</v>
      </c>
      <c r="H49" s="15">
        <v>0.31606677999999999</v>
      </c>
      <c r="I49" s="18">
        <v>4.33</v>
      </c>
      <c r="J49" s="12">
        <f t="shared" si="0"/>
        <v>4.8910593953167283E-2</v>
      </c>
      <c r="K49" s="6">
        <v>1.4937707578638899E-2</v>
      </c>
    </row>
    <row r="50" spans="1:11" ht="14.4" x14ac:dyDescent="0.3">
      <c r="A50" s="15">
        <v>19892</v>
      </c>
      <c r="B50" s="16">
        <v>1502</v>
      </c>
      <c r="C50" s="17">
        <v>472513189</v>
      </c>
      <c r="D50" s="17">
        <v>480435872</v>
      </c>
      <c r="E50" s="15">
        <v>-1.6490620000000001E-2</v>
      </c>
      <c r="F50" s="17">
        <v>154242806</v>
      </c>
      <c r="G50" s="17">
        <v>137194727</v>
      </c>
      <c r="H50" s="15">
        <v>-7.2749910000000001E-2</v>
      </c>
      <c r="I50" s="18">
        <v>0.6</v>
      </c>
      <c r="J50" s="12">
        <f t="shared" si="0"/>
        <v>5.0752993169884887E-2</v>
      </c>
      <c r="K50" s="6">
        <v>1.4717917971883201E-2</v>
      </c>
    </row>
    <row r="51" spans="1:11" ht="14.4" x14ac:dyDescent="0.3">
      <c r="A51" s="15">
        <v>19893</v>
      </c>
      <c r="B51" s="16">
        <v>1564</v>
      </c>
      <c r="C51" s="17">
        <v>472149969</v>
      </c>
      <c r="D51" s="17">
        <v>483069296</v>
      </c>
      <c r="E51" s="15">
        <v>-2.2604059999999999E-2</v>
      </c>
      <c r="F51" s="17">
        <v>161286047</v>
      </c>
      <c r="G51" s="17">
        <v>154886465</v>
      </c>
      <c r="H51" s="15">
        <v>-5.2772140000000002E-2</v>
      </c>
      <c r="I51" s="18">
        <v>0.26</v>
      </c>
      <c r="J51" s="12">
        <f t="shared" si="0"/>
        <v>4.2750962964131674E-2</v>
      </c>
      <c r="K51" s="6">
        <v>7.2522207091931801E-3</v>
      </c>
    </row>
    <row r="52" spans="1:11" ht="14.4" x14ac:dyDescent="0.3">
      <c r="A52" s="15">
        <v>19894</v>
      </c>
      <c r="B52" s="16">
        <v>1563</v>
      </c>
      <c r="C52" s="17">
        <v>484588070</v>
      </c>
      <c r="D52" s="17">
        <v>476169025</v>
      </c>
      <c r="E52" s="15">
        <v>1.7680789999999998E-2</v>
      </c>
      <c r="F52" s="17">
        <v>362350263</v>
      </c>
      <c r="G52" s="17">
        <v>190296012</v>
      </c>
      <c r="H52" s="15">
        <v>-0.57240522000000005</v>
      </c>
      <c r="I52" s="18">
        <v>-0.78</v>
      </c>
      <c r="J52" s="12">
        <f t="shared" si="0"/>
        <v>4.5707848923796368E-2</v>
      </c>
      <c r="K52" s="6">
        <v>8.8000026640810899E-3</v>
      </c>
    </row>
    <row r="53" spans="1:11" ht="14.4" x14ac:dyDescent="0.3">
      <c r="A53" s="15">
        <v>19901</v>
      </c>
      <c r="B53" s="16">
        <v>1552</v>
      </c>
      <c r="C53" s="17">
        <v>495473201</v>
      </c>
      <c r="D53" s="17">
        <v>487073357</v>
      </c>
      <c r="E53" s="15">
        <v>1.724554E-2</v>
      </c>
      <c r="F53" s="17">
        <v>139735254</v>
      </c>
      <c r="G53" s="17">
        <v>383462317</v>
      </c>
      <c r="H53" s="15">
        <v>2.4333980899999998</v>
      </c>
      <c r="I53" s="18">
        <v>-0.42</v>
      </c>
      <c r="J53" s="12">
        <f t="shared" si="0"/>
        <v>5.1388794909649975E-2</v>
      </c>
      <c r="K53" s="6">
        <v>2.0618653564492502E-2</v>
      </c>
    </row>
    <row r="54" spans="1:11" ht="14.4" x14ac:dyDescent="0.3">
      <c r="A54" s="15">
        <v>19902</v>
      </c>
      <c r="B54" s="16">
        <v>1727</v>
      </c>
      <c r="C54" s="17">
        <v>549593923</v>
      </c>
      <c r="D54" s="17">
        <v>548474283</v>
      </c>
      <c r="E54" s="15">
        <v>2.0413699999999998E-3</v>
      </c>
      <c r="F54" s="17">
        <v>257217647</v>
      </c>
      <c r="G54" s="17">
        <v>156298734</v>
      </c>
      <c r="H54" s="15">
        <v>-0.25447602000000002</v>
      </c>
      <c r="I54" s="18">
        <v>1.44</v>
      </c>
      <c r="J54" s="12">
        <f t="shared" si="0"/>
        <v>4.5994942738278581E-2</v>
      </c>
      <c r="K54" s="6">
        <v>9.3240658005118108E-3</v>
      </c>
    </row>
    <row r="55" spans="1:11" ht="14.4" x14ac:dyDescent="0.3">
      <c r="A55" s="15">
        <v>19903</v>
      </c>
      <c r="B55" s="16">
        <v>1730</v>
      </c>
      <c r="C55" s="17">
        <v>562134542</v>
      </c>
      <c r="D55" s="17">
        <v>564956176</v>
      </c>
      <c r="E55" s="15">
        <v>-4.9944300000000002E-3</v>
      </c>
      <c r="F55" s="17">
        <v>277938247</v>
      </c>
      <c r="G55" s="17">
        <v>261540010</v>
      </c>
      <c r="H55" s="15">
        <v>-6.3344910000000004E-2</v>
      </c>
      <c r="I55" s="18">
        <v>3.2</v>
      </c>
      <c r="J55" s="12">
        <f t="shared" si="0"/>
        <v>6.0297732633135606E-2</v>
      </c>
      <c r="K55" s="6">
        <v>2.1555010604050202E-2</v>
      </c>
    </row>
    <row r="56" spans="1:11" ht="14.4" x14ac:dyDescent="0.3">
      <c r="A56" s="15">
        <v>19904</v>
      </c>
      <c r="B56" s="16">
        <v>1735</v>
      </c>
      <c r="C56" s="17">
        <v>608181168</v>
      </c>
      <c r="D56" s="17">
        <v>571541401</v>
      </c>
      <c r="E56" s="15">
        <v>6.4106930000000006E-2</v>
      </c>
      <c r="F56" s="17">
        <v>259531527</v>
      </c>
      <c r="G56" s="17">
        <v>278496938</v>
      </c>
      <c r="H56" s="15">
        <v>0.18974996999999999</v>
      </c>
      <c r="I56" s="18">
        <v>7.84</v>
      </c>
      <c r="J56" s="12">
        <f t="shared" si="0"/>
        <v>5.978707743897467E-2</v>
      </c>
      <c r="K56" s="6">
        <v>8.2893474699201591E-3</v>
      </c>
    </row>
    <row r="57" spans="1:11" ht="14.4" x14ac:dyDescent="0.3">
      <c r="A57" s="15">
        <v>19911</v>
      </c>
      <c r="B57" s="16">
        <v>1751</v>
      </c>
      <c r="C57" s="17">
        <v>588104159</v>
      </c>
      <c r="D57" s="17">
        <v>615422950</v>
      </c>
      <c r="E57" s="15">
        <v>-4.4390270000000003E-2</v>
      </c>
      <c r="F57" s="17">
        <v>160618377</v>
      </c>
      <c r="G57" s="17">
        <v>276481634</v>
      </c>
      <c r="H57" s="15">
        <v>0.26123834000000001</v>
      </c>
      <c r="I57" s="18">
        <v>1.6800000000000002</v>
      </c>
      <c r="J57" s="12">
        <f t="shared" si="0"/>
        <v>4.8137097221374506E-2</v>
      </c>
      <c r="K57" s="6">
        <v>8.968673346892329E-3</v>
      </c>
    </row>
    <row r="58" spans="1:11" ht="14.4" x14ac:dyDescent="0.3">
      <c r="A58" s="15">
        <v>19912</v>
      </c>
      <c r="B58" s="16">
        <v>1921</v>
      </c>
      <c r="C58" s="17">
        <v>626858049</v>
      </c>
      <c r="D58" s="17">
        <v>619402628</v>
      </c>
      <c r="E58" s="15">
        <v>1.2036470000000001E-2</v>
      </c>
      <c r="F58" s="17">
        <v>172603753</v>
      </c>
      <c r="G58" s="17">
        <v>159465789</v>
      </c>
      <c r="H58" s="15">
        <v>-1.2355049999999999E-2</v>
      </c>
      <c r="I58" s="18">
        <v>2.68</v>
      </c>
      <c r="J58" s="12">
        <f t="shared" si="0"/>
        <v>4.6220525367653649E-2</v>
      </c>
      <c r="K58" s="6">
        <v>7.4074939467909592E-3</v>
      </c>
    </row>
    <row r="59" spans="1:11" ht="14.4" x14ac:dyDescent="0.3">
      <c r="A59" s="15">
        <v>19913</v>
      </c>
      <c r="B59" s="16">
        <v>1942</v>
      </c>
      <c r="C59" s="17">
        <v>617249557</v>
      </c>
      <c r="D59" s="17">
        <v>639145210</v>
      </c>
      <c r="E59" s="15">
        <v>-3.4257709999999997E-2</v>
      </c>
      <c r="F59" s="17">
        <v>202227433</v>
      </c>
      <c r="G59" s="17">
        <v>175833992</v>
      </c>
      <c r="H59" s="15">
        <v>-0.10422604000000001</v>
      </c>
      <c r="I59" s="18">
        <v>-0.25</v>
      </c>
      <c r="J59" s="12">
        <f t="shared" si="0"/>
        <v>3.348911224254135E-2</v>
      </c>
      <c r="K59" s="6">
        <v>8.8235974789379005E-3</v>
      </c>
    </row>
    <row r="60" spans="1:11" ht="14.4" x14ac:dyDescent="0.3">
      <c r="A60" s="15">
        <v>19914</v>
      </c>
      <c r="B60" s="16">
        <v>1942</v>
      </c>
      <c r="C60" s="17">
        <v>613353606</v>
      </c>
      <c r="D60" s="17">
        <v>616509774</v>
      </c>
      <c r="E60" s="15">
        <v>-5.1194099999999996E-3</v>
      </c>
      <c r="F60" s="17">
        <v>257205008</v>
      </c>
      <c r="G60" s="17">
        <v>215134668</v>
      </c>
      <c r="H60" s="15">
        <v>-0.11267890999999999</v>
      </c>
      <c r="I60" s="18">
        <v>-7.17</v>
      </c>
      <c r="J60" s="12">
        <f t="shared" si="0"/>
        <v>3.030178201921261E-2</v>
      </c>
      <c r="K60" s="6">
        <v>5.1020172465914204E-3</v>
      </c>
    </row>
    <row r="61" spans="1:11" ht="14.4" x14ac:dyDescent="0.3">
      <c r="A61" s="15">
        <v>19921</v>
      </c>
      <c r="B61" s="16">
        <v>1976</v>
      </c>
      <c r="C61" s="17">
        <v>637400015</v>
      </c>
      <c r="D61" s="17">
        <v>633273514</v>
      </c>
      <c r="E61" s="15">
        <v>6.5161400000000001E-3</v>
      </c>
      <c r="F61" s="17">
        <v>228203422</v>
      </c>
      <c r="G61" s="17">
        <v>263864234</v>
      </c>
      <c r="H61" s="15">
        <v>0.10770523</v>
      </c>
      <c r="I61" s="18">
        <v>-2.08</v>
      </c>
      <c r="J61" s="12">
        <f t="shared" si="0"/>
        <v>3.1485396728904581E-2</v>
      </c>
      <c r="K61" s="6">
        <v>1.01522880565843E-2</v>
      </c>
    </row>
    <row r="62" spans="1:11" ht="14.4" x14ac:dyDescent="0.3">
      <c r="A62" s="15">
        <v>19922</v>
      </c>
      <c r="B62" s="16">
        <v>2015</v>
      </c>
      <c r="C62" s="17">
        <v>674647082</v>
      </c>
      <c r="D62" s="17">
        <v>651039012</v>
      </c>
      <c r="E62" s="15">
        <v>3.6262139999999998E-2</v>
      </c>
      <c r="F62" s="17">
        <v>154256184</v>
      </c>
      <c r="G62" s="17">
        <v>232847619</v>
      </c>
      <c r="H62" s="15">
        <v>0.24438452999999999</v>
      </c>
      <c r="I62" s="18">
        <v>0.34</v>
      </c>
      <c r="J62" s="12">
        <f t="shared" si="0"/>
        <v>3.0538838883624055E-2</v>
      </c>
      <c r="K62" s="6">
        <v>6.4609361015104307E-3</v>
      </c>
    </row>
    <row r="63" spans="1:11" ht="14.4" x14ac:dyDescent="0.3">
      <c r="A63" s="15">
        <v>19923</v>
      </c>
      <c r="B63" s="16">
        <v>2085</v>
      </c>
      <c r="C63" s="17">
        <v>676670544</v>
      </c>
      <c r="D63" s="17">
        <v>704363691</v>
      </c>
      <c r="E63" s="15">
        <v>-3.9316549999999999E-2</v>
      </c>
      <c r="F63" s="17">
        <v>222627785</v>
      </c>
      <c r="G63" s="17">
        <v>163467296</v>
      </c>
      <c r="H63" s="15">
        <v>-0.16057352</v>
      </c>
      <c r="I63" s="18">
        <v>-0.17</v>
      </c>
      <c r="J63" s="12">
        <f t="shared" si="0"/>
        <v>2.956120773641488E-2</v>
      </c>
      <c r="K63" s="6">
        <v>7.8459663317287306E-3</v>
      </c>
    </row>
    <row r="64" spans="1:11" ht="14.4" x14ac:dyDescent="0.3">
      <c r="A64" s="15">
        <v>19924</v>
      </c>
      <c r="B64" s="16">
        <v>2159</v>
      </c>
      <c r="C64" s="17">
        <v>736135181</v>
      </c>
      <c r="D64" s="17">
        <v>726269945</v>
      </c>
      <c r="E64" s="15">
        <v>1.3583430000000001E-2</v>
      </c>
      <c r="F64" s="17">
        <v>324664761</v>
      </c>
      <c r="G64" s="17">
        <v>249168984</v>
      </c>
      <c r="H64" s="15">
        <v>-0.13756112000000001</v>
      </c>
      <c r="I64" s="18">
        <v>1.7</v>
      </c>
      <c r="J64" s="12">
        <f t="shared" si="0"/>
        <v>2.8705492730912691E-2</v>
      </c>
      <c r="K64" s="6">
        <v>4.2463022410892297E-3</v>
      </c>
    </row>
    <row r="65" spans="1:11" ht="14.4" x14ac:dyDescent="0.3">
      <c r="A65" s="15">
        <v>19931</v>
      </c>
      <c r="B65" s="16">
        <v>1958</v>
      </c>
      <c r="C65" s="17">
        <v>737694895</v>
      </c>
      <c r="D65" s="17">
        <v>728529519</v>
      </c>
      <c r="E65" s="15">
        <v>1.2580650000000001E-2</v>
      </c>
      <c r="F65" s="17">
        <v>128329136</v>
      </c>
      <c r="G65" s="17">
        <v>329465357</v>
      </c>
      <c r="H65" s="15">
        <v>0.52698692999999996</v>
      </c>
      <c r="I65" s="18">
        <v>2.31</v>
      </c>
      <c r="J65" s="12">
        <f t="shared" si="0"/>
        <v>3.0533550147596192E-2</v>
      </c>
      <c r="K65" s="6">
        <v>1.19803454732678E-2</v>
      </c>
    </row>
    <row r="66" spans="1:11" ht="14.4" x14ac:dyDescent="0.3">
      <c r="A66" s="15">
        <v>19932</v>
      </c>
      <c r="B66" s="16">
        <v>2049</v>
      </c>
      <c r="C66" s="17">
        <v>748489474</v>
      </c>
      <c r="D66" s="17">
        <v>774790487</v>
      </c>
      <c r="E66" s="15">
        <v>-3.3945969999999999E-2</v>
      </c>
      <c r="F66" s="17">
        <v>219965562</v>
      </c>
      <c r="G66" s="17">
        <v>139541006</v>
      </c>
      <c r="H66" s="15">
        <v>-0.16800576</v>
      </c>
      <c r="I66" s="18">
        <v>-4.71</v>
      </c>
      <c r="J66" s="12">
        <f t="shared" si="0"/>
        <v>2.9643678085835248E-2</v>
      </c>
      <c r="K66" s="6">
        <v>5.5710640397494907E-3</v>
      </c>
    </row>
    <row r="67" spans="1:11" ht="14.4" x14ac:dyDescent="0.3">
      <c r="A67" s="15">
        <v>19933</v>
      </c>
      <c r="B67" s="16">
        <v>2071</v>
      </c>
      <c r="C67" s="17">
        <v>782285037</v>
      </c>
      <c r="D67" s="17">
        <v>781770571</v>
      </c>
      <c r="E67" s="15">
        <v>6.5808000000000001E-4</v>
      </c>
      <c r="F67" s="17">
        <v>370008260</v>
      </c>
      <c r="G67" s="17">
        <v>232306764</v>
      </c>
      <c r="H67" s="15">
        <v>-0.24967437000000001</v>
      </c>
      <c r="I67" s="18">
        <v>-0.71</v>
      </c>
      <c r="J67" s="12">
        <f t="shared" si="0"/>
        <v>2.6645350847286489E-2</v>
      </c>
      <c r="K67" s="6">
        <v>4.8476390931799698E-3</v>
      </c>
    </row>
    <row r="68" spans="1:11" ht="14.4" x14ac:dyDescent="0.3">
      <c r="A68" s="15">
        <v>19934</v>
      </c>
      <c r="B68" s="16">
        <v>2007</v>
      </c>
      <c r="C68" s="17">
        <v>818868304</v>
      </c>
      <c r="D68" s="17">
        <v>780933318</v>
      </c>
      <c r="E68" s="15">
        <v>4.8576469999999997E-2</v>
      </c>
      <c r="F68" s="17">
        <v>371729678</v>
      </c>
      <c r="G68" s="17">
        <v>372835285</v>
      </c>
      <c r="H68" s="15">
        <v>9.5664739999999998E-2</v>
      </c>
      <c r="I68" s="18">
        <v>2.79</v>
      </c>
      <c r="J68" s="12">
        <f t="shared" si="0"/>
        <v>2.7223286525327153E-2</v>
      </c>
      <c r="K68" s="6">
        <v>4.8242379191298897E-3</v>
      </c>
    </row>
    <row r="69" spans="1:11" ht="14.4" x14ac:dyDescent="0.3">
      <c r="A69" s="15">
        <v>19941</v>
      </c>
      <c r="B69" s="16">
        <v>1907</v>
      </c>
      <c r="C69" s="17">
        <v>782002019</v>
      </c>
      <c r="D69" s="17">
        <v>796755434</v>
      </c>
      <c r="E69" s="15">
        <v>-1.8516870000000001E-2</v>
      </c>
      <c r="F69" s="17">
        <v>296840563</v>
      </c>
      <c r="G69" s="17">
        <v>374101336</v>
      </c>
      <c r="H69" s="15">
        <v>0.14789247</v>
      </c>
      <c r="I69" s="18">
        <v>-0.32</v>
      </c>
      <c r="J69" s="12">
        <f t="shared" si="0"/>
        <v>2.4845152797026791E-2</v>
      </c>
      <c r="K69" s="6">
        <v>9.6022117449674413E-3</v>
      </c>
    </row>
    <row r="70" spans="1:11" ht="14.4" x14ac:dyDescent="0.3">
      <c r="A70" s="15">
        <v>19942</v>
      </c>
      <c r="B70" s="16">
        <v>1940</v>
      </c>
      <c r="C70" s="17">
        <v>807055941</v>
      </c>
      <c r="D70" s="17">
        <v>790699218</v>
      </c>
      <c r="E70" s="15">
        <v>2.0686400000000001E-2</v>
      </c>
      <c r="F70" s="17">
        <v>214857128</v>
      </c>
      <c r="G70" s="17">
        <v>307310583</v>
      </c>
      <c r="H70" s="15">
        <v>0.22509874999999999</v>
      </c>
      <c r="I70" s="18">
        <v>5.14</v>
      </c>
      <c r="J70" s="12">
        <f t="shared" si="0"/>
        <v>2.470887970023259E-2</v>
      </c>
      <c r="K70" s="6">
        <v>5.4347909429552895E-3</v>
      </c>
    </row>
    <row r="71" spans="1:11" ht="14.4" x14ac:dyDescent="0.3">
      <c r="A71" s="15">
        <v>19943</v>
      </c>
      <c r="B71" s="16">
        <v>1886</v>
      </c>
      <c r="C71" s="17">
        <v>814178185</v>
      </c>
      <c r="D71" s="17">
        <v>806640298</v>
      </c>
      <c r="E71" s="15">
        <v>9.3447900000000004E-3</v>
      </c>
      <c r="F71" s="17">
        <v>258648209</v>
      </c>
      <c r="G71" s="17">
        <v>232591655</v>
      </c>
      <c r="H71" s="15">
        <v>-3.2259749999999997E-2</v>
      </c>
      <c r="I71" s="18">
        <v>6.01</v>
      </c>
      <c r="J71" s="12">
        <f t="shared" si="0"/>
        <v>2.9320696895061879E-2</v>
      </c>
      <c r="K71" s="6">
        <v>9.4594562880092603E-3</v>
      </c>
    </row>
    <row r="72" spans="1:11" ht="14.4" x14ac:dyDescent="0.3">
      <c r="A72" s="15">
        <v>19944</v>
      </c>
      <c r="B72" s="16">
        <v>1865</v>
      </c>
      <c r="C72" s="17">
        <v>839481593</v>
      </c>
      <c r="D72" s="17">
        <v>813302706</v>
      </c>
      <c r="E72" s="15">
        <v>3.2188370000000001E-2</v>
      </c>
      <c r="F72" s="17">
        <v>358647683</v>
      </c>
      <c r="G72" s="17">
        <v>259857023</v>
      </c>
      <c r="H72" s="15">
        <v>-0.13119945999999999</v>
      </c>
      <c r="I72" s="18">
        <v>4.37</v>
      </c>
      <c r="J72" s="12">
        <f t="shared" si="0"/>
        <v>2.6504491059408979E-2</v>
      </c>
      <c r="K72" s="6">
        <v>2.0080320834769899E-3</v>
      </c>
    </row>
    <row r="73" spans="1:11" ht="14.4" x14ac:dyDescent="0.3">
      <c r="A73" s="15">
        <v>19951</v>
      </c>
      <c r="B73" s="16">
        <v>1875</v>
      </c>
      <c r="C73" s="17">
        <v>851095295</v>
      </c>
      <c r="D73" s="17">
        <v>841559451</v>
      </c>
      <c r="E73" s="15">
        <v>1.133116E-2</v>
      </c>
      <c r="F73" s="17">
        <v>174189028</v>
      </c>
      <c r="G73" s="17">
        <v>358341323</v>
      </c>
      <c r="H73" s="15">
        <v>0.40082962</v>
      </c>
      <c r="I73" s="18">
        <v>7.36</v>
      </c>
      <c r="J73" s="12">
        <f t="shared" si="0"/>
        <v>2.8258324740885837E-2</v>
      </c>
      <c r="K73" s="6">
        <v>1.1356045426444299E-2</v>
      </c>
    </row>
    <row r="74" spans="1:11" ht="14.4" x14ac:dyDescent="0.3">
      <c r="A74" s="15">
        <v>19952</v>
      </c>
      <c r="B74" s="16">
        <v>1919</v>
      </c>
      <c r="C74" s="17">
        <v>882642194</v>
      </c>
      <c r="D74" s="17">
        <v>873436647</v>
      </c>
      <c r="E74" s="15">
        <v>1.053946E-2</v>
      </c>
      <c r="F74" s="17">
        <v>191728006</v>
      </c>
      <c r="G74" s="17">
        <v>178695077</v>
      </c>
      <c r="H74" s="15">
        <v>-5.5090699999999996E-3</v>
      </c>
      <c r="I74" s="18">
        <v>6.34</v>
      </c>
      <c r="J74" s="12">
        <f t="shared" ref="J74:J137" si="1">SUM(K71:K74)</f>
        <v>3.008905559499063E-2</v>
      </c>
      <c r="K74" s="6">
        <v>7.2655217970600807E-3</v>
      </c>
    </row>
    <row r="75" spans="1:11" ht="14.4" x14ac:dyDescent="0.3">
      <c r="A75" s="15">
        <v>19953</v>
      </c>
      <c r="B75" s="16">
        <v>2107</v>
      </c>
      <c r="C75" s="17">
        <v>894931650</v>
      </c>
      <c r="D75" s="17">
        <v>905637146</v>
      </c>
      <c r="E75" s="15">
        <v>-1.182096E-2</v>
      </c>
      <c r="F75" s="17">
        <v>221882365</v>
      </c>
      <c r="G75" s="17">
        <v>197541918</v>
      </c>
      <c r="H75" s="15">
        <v>-4.9493259999999997E-2</v>
      </c>
      <c r="I75" s="18">
        <v>4.22</v>
      </c>
      <c r="J75" s="12">
        <f t="shared" si="1"/>
        <v>2.521976324146722E-2</v>
      </c>
      <c r="K75" s="6">
        <v>4.5901639344858502E-3</v>
      </c>
    </row>
    <row r="76" spans="1:11" ht="14.4" x14ac:dyDescent="0.3">
      <c r="A76" s="15">
        <v>19954</v>
      </c>
      <c r="B76" s="16">
        <v>2171</v>
      </c>
      <c r="C76" s="17">
        <v>966563938</v>
      </c>
      <c r="D76" s="17">
        <v>960151519</v>
      </c>
      <c r="E76" s="15">
        <v>6.6785500000000001E-3</v>
      </c>
      <c r="F76" s="17">
        <v>401469880</v>
      </c>
      <c r="G76" s="17">
        <v>258812142</v>
      </c>
      <c r="H76" s="15">
        <v>-0.19426446999999999</v>
      </c>
      <c r="I76" s="18">
        <v>1.67</v>
      </c>
      <c r="J76" s="12">
        <f t="shared" si="1"/>
        <v>2.5169955693105303E-2</v>
      </c>
      <c r="K76" s="6">
        <v>1.95822453511507E-3</v>
      </c>
    </row>
    <row r="77" spans="1:11" ht="14.4" x14ac:dyDescent="0.3">
      <c r="A77" s="15">
        <v>19961</v>
      </c>
      <c r="B77" s="16">
        <v>2211</v>
      </c>
      <c r="C77" s="17">
        <v>970672253</v>
      </c>
      <c r="D77" s="17">
        <v>993116785</v>
      </c>
      <c r="E77" s="15">
        <v>-2.260009E-2</v>
      </c>
      <c r="F77" s="17">
        <v>251078147</v>
      </c>
      <c r="G77" s="17">
        <v>430573777</v>
      </c>
      <c r="H77" s="15">
        <v>0.27918061</v>
      </c>
      <c r="I77" s="18">
        <v>-1.72</v>
      </c>
      <c r="J77" s="12">
        <f t="shared" si="1"/>
        <v>2.8146157785004601E-2</v>
      </c>
      <c r="K77" s="6">
        <v>1.43322475183436E-2</v>
      </c>
    </row>
    <row r="78" spans="1:11" ht="14.4" x14ac:dyDescent="0.3">
      <c r="A78" s="15">
        <v>19962</v>
      </c>
      <c r="B78" s="16">
        <v>2295</v>
      </c>
      <c r="C78" s="17">
        <v>1080348148</v>
      </c>
      <c r="D78" s="17">
        <v>1046240220</v>
      </c>
      <c r="E78" s="15">
        <v>3.2600469999999999E-2</v>
      </c>
      <c r="F78" s="17">
        <v>212949737</v>
      </c>
      <c r="G78" s="17">
        <v>267214038</v>
      </c>
      <c r="H78" s="15">
        <v>0.11343936</v>
      </c>
      <c r="I78" s="18">
        <v>0.49</v>
      </c>
      <c r="J78" s="12">
        <f t="shared" si="1"/>
        <v>2.7303243568782311E-2</v>
      </c>
      <c r="K78" s="6">
        <v>6.4226075808377905E-3</v>
      </c>
    </row>
    <row r="79" spans="1:11" ht="14.4" x14ac:dyDescent="0.3">
      <c r="A79" s="15">
        <v>19963</v>
      </c>
      <c r="B79" s="16">
        <v>2383</v>
      </c>
      <c r="C79" s="17">
        <v>1087896502</v>
      </c>
      <c r="D79" s="17">
        <v>1096738765</v>
      </c>
      <c r="E79" s="15">
        <v>-8.0623199999999996E-3</v>
      </c>
      <c r="F79" s="17">
        <v>276966700</v>
      </c>
      <c r="G79" s="17">
        <v>220857929</v>
      </c>
      <c r="H79" s="15">
        <v>-7.4155100000000002E-2</v>
      </c>
      <c r="I79" s="18">
        <v>0.86</v>
      </c>
      <c r="J79" s="12">
        <f t="shared" si="1"/>
        <v>2.973286268203499E-2</v>
      </c>
      <c r="K79" s="6">
        <v>7.0197830477385301E-3</v>
      </c>
    </row>
    <row r="80" spans="1:11" ht="14.4" x14ac:dyDescent="0.3">
      <c r="A80" s="15">
        <v>19964</v>
      </c>
      <c r="B80" s="16">
        <v>2309</v>
      </c>
      <c r="C80" s="17">
        <v>1110366056</v>
      </c>
      <c r="D80" s="17">
        <v>1082985740</v>
      </c>
      <c r="E80" s="15">
        <v>2.5282249999999999E-2</v>
      </c>
      <c r="F80" s="17">
        <v>507673672</v>
      </c>
      <c r="G80" s="17">
        <v>290950506</v>
      </c>
      <c r="H80" s="15">
        <v>-0.23905862</v>
      </c>
      <c r="I80" s="18">
        <v>2.72</v>
      </c>
      <c r="J80" s="12">
        <f t="shared" si="1"/>
        <v>3.2844346643274604E-2</v>
      </c>
      <c r="K80" s="6">
        <v>5.0697084963546805E-3</v>
      </c>
    </row>
    <row r="81" spans="1:11" ht="14.4" x14ac:dyDescent="0.3">
      <c r="A81" s="15">
        <v>19971</v>
      </c>
      <c r="B81" s="16">
        <v>2221</v>
      </c>
      <c r="C81" s="17">
        <v>1096303112</v>
      </c>
      <c r="D81" s="17">
        <v>1087313854</v>
      </c>
      <c r="E81" s="15">
        <v>8.2673999999999994E-3</v>
      </c>
      <c r="F81" s="17">
        <v>280503610</v>
      </c>
      <c r="G81" s="17">
        <v>493388319</v>
      </c>
      <c r="H81" s="15">
        <v>0.37357203</v>
      </c>
      <c r="I81" s="18">
        <v>5.81</v>
      </c>
      <c r="J81" s="12">
        <f t="shared" si="1"/>
        <v>2.733933745509274E-2</v>
      </c>
      <c r="K81" s="6">
        <v>8.8272383301617394E-3</v>
      </c>
    </row>
    <row r="82" spans="1:11" ht="14.4" x14ac:dyDescent="0.3">
      <c r="A82" s="15">
        <v>19972</v>
      </c>
      <c r="B82" s="16">
        <v>2437</v>
      </c>
      <c r="C82" s="17">
        <v>1253246551</v>
      </c>
      <c r="D82" s="17">
        <v>1215990904</v>
      </c>
      <c r="E82" s="15">
        <v>3.0638100000000001E-2</v>
      </c>
      <c r="F82" s="17">
        <v>300060038</v>
      </c>
      <c r="G82" s="17">
        <v>306616718</v>
      </c>
      <c r="H82" s="15">
        <v>4.8178550000000001E-2</v>
      </c>
      <c r="I82" s="18">
        <v>5.61</v>
      </c>
      <c r="J82" s="12">
        <f t="shared" si="1"/>
        <v>2.2791729871611578E-2</v>
      </c>
      <c r="K82" s="6">
        <v>1.87499999735663E-3</v>
      </c>
    </row>
    <row r="83" spans="1:11" ht="14.4" x14ac:dyDescent="0.3">
      <c r="A83" s="15">
        <v>19973</v>
      </c>
      <c r="B83" s="16">
        <v>2511</v>
      </c>
      <c r="C83" s="17">
        <v>1262662843</v>
      </c>
      <c r="D83" s="17">
        <v>1269941548</v>
      </c>
      <c r="E83" s="15">
        <v>-5.7315300000000003E-3</v>
      </c>
      <c r="F83" s="17">
        <v>296136524</v>
      </c>
      <c r="G83" s="17">
        <v>273142051</v>
      </c>
      <c r="H83" s="15">
        <v>-3.0370379999999999E-2</v>
      </c>
      <c r="I83" s="18">
        <v>5.85</v>
      </c>
      <c r="J83" s="12">
        <f t="shared" si="1"/>
        <v>2.1386419693412578E-2</v>
      </c>
      <c r="K83" s="6">
        <v>5.6144728695395295E-3</v>
      </c>
    </row>
    <row r="84" spans="1:11" ht="14.4" x14ac:dyDescent="0.3">
      <c r="A84" s="15">
        <v>19974</v>
      </c>
      <c r="B84" s="16">
        <v>2304</v>
      </c>
      <c r="C84" s="17">
        <v>1240016459</v>
      </c>
      <c r="D84" s="17">
        <v>1193986251</v>
      </c>
      <c r="E84" s="15">
        <v>3.8551710000000003E-2</v>
      </c>
      <c r="F84" s="17">
        <v>410995148</v>
      </c>
      <c r="G84" s="17">
        <v>293726096</v>
      </c>
      <c r="H84" s="15">
        <v>-7.9131400000000005E-2</v>
      </c>
      <c r="I84" s="18">
        <v>7.17</v>
      </c>
      <c r="J84" s="12">
        <f t="shared" si="1"/>
        <v>1.6937058687673357E-2</v>
      </c>
      <c r="K84" s="6">
        <v>6.2034749061545802E-4</v>
      </c>
    </row>
    <row r="85" spans="1:11" ht="14.4" x14ac:dyDescent="0.3">
      <c r="A85" s="15">
        <v>19981</v>
      </c>
      <c r="B85" s="16">
        <v>2280</v>
      </c>
      <c r="C85" s="17">
        <v>1307520213</v>
      </c>
      <c r="D85" s="17">
        <v>1275328811</v>
      </c>
      <c r="E85" s="15">
        <v>2.5241650000000001E-2</v>
      </c>
      <c r="F85" s="17">
        <v>248800435</v>
      </c>
      <c r="G85" s="17">
        <v>414567090</v>
      </c>
      <c r="H85" s="15">
        <v>0.22998009</v>
      </c>
      <c r="I85" s="18">
        <v>8.8699999999999992</v>
      </c>
      <c r="J85" s="12">
        <f t="shared" si="1"/>
        <v>1.3689495889183988E-2</v>
      </c>
      <c r="K85" s="6">
        <v>5.5796755316723703E-3</v>
      </c>
    </row>
    <row r="86" spans="1:11" ht="14.4" x14ac:dyDescent="0.3">
      <c r="A86" s="15">
        <v>19982</v>
      </c>
      <c r="B86" s="16">
        <v>2297</v>
      </c>
      <c r="C86" s="17">
        <v>1279911375</v>
      </c>
      <c r="D86" s="17">
        <v>1305018269</v>
      </c>
      <c r="E86" s="15">
        <v>-1.9238729999999999E-2</v>
      </c>
      <c r="F86" s="17">
        <v>346600652</v>
      </c>
      <c r="G86" s="17">
        <v>276839799</v>
      </c>
      <c r="H86" s="15">
        <v>-9.2267779999999994E-2</v>
      </c>
      <c r="I86" s="18">
        <v>3.88</v>
      </c>
      <c r="J86" s="12">
        <f t="shared" si="1"/>
        <v>1.6746674862318827E-2</v>
      </c>
      <c r="K86" s="6">
        <v>4.9321789704914699E-3</v>
      </c>
    </row>
    <row r="87" spans="1:11" ht="14.4" x14ac:dyDescent="0.3">
      <c r="A87" s="15">
        <v>19983</v>
      </c>
      <c r="B87" s="16">
        <v>2330</v>
      </c>
      <c r="C87" s="17">
        <v>1310536802</v>
      </c>
      <c r="D87" s="17">
        <v>1293278793</v>
      </c>
      <c r="E87" s="15">
        <v>1.3344379999999999E-2</v>
      </c>
      <c r="F87" s="17">
        <v>390199403</v>
      </c>
      <c r="G87" s="17">
        <v>371039178</v>
      </c>
      <c r="H87" s="15">
        <v>-2.0626099999999999E-3</v>
      </c>
      <c r="I87" s="18">
        <v>5.79</v>
      </c>
      <c r="J87" s="12">
        <f t="shared" si="1"/>
        <v>1.4813179308219107E-2</v>
      </c>
      <c r="K87" s="6">
        <v>3.6809773154398099E-3</v>
      </c>
    </row>
    <row r="88" spans="1:11" ht="14.4" x14ac:dyDescent="0.3">
      <c r="A88" s="15">
        <v>19984</v>
      </c>
      <c r="B88" s="16">
        <v>2236</v>
      </c>
      <c r="C88" s="17">
        <v>1279833023</v>
      </c>
      <c r="D88" s="17">
        <v>1259089928</v>
      </c>
      <c r="E88" s="15">
        <v>1.647467E-2</v>
      </c>
      <c r="F88" s="17">
        <v>498628002</v>
      </c>
      <c r="G88" s="17">
        <v>434307297</v>
      </c>
      <c r="H88" s="15">
        <v>-5.2835269999999997E-2</v>
      </c>
      <c r="I88" s="18">
        <v>3.58</v>
      </c>
      <c r="J88" s="12">
        <f t="shared" si="1"/>
        <v>1.6026570960501398E-2</v>
      </c>
      <c r="K88" s="6">
        <v>1.8337391428977501E-3</v>
      </c>
    </row>
    <row r="89" spans="1:11" ht="14.4" x14ac:dyDescent="0.3">
      <c r="A89" s="15">
        <v>19991</v>
      </c>
      <c r="B89" s="16">
        <v>2297</v>
      </c>
      <c r="C89" s="17">
        <v>1288200764</v>
      </c>
      <c r="D89" s="17">
        <v>1294567599</v>
      </c>
      <c r="E89" s="15">
        <v>-4.9181199999999998E-3</v>
      </c>
      <c r="F89" s="17">
        <v>322759946</v>
      </c>
      <c r="G89" s="17">
        <v>483767557</v>
      </c>
      <c r="H89" s="15">
        <v>0.19072616000000001</v>
      </c>
      <c r="I89" s="18">
        <v>0.56999999999999995</v>
      </c>
      <c r="J89" s="12">
        <f t="shared" si="1"/>
        <v>1.7158303186726828E-2</v>
      </c>
      <c r="K89" s="6">
        <v>6.7114077578978E-3</v>
      </c>
    </row>
    <row r="90" spans="1:11" ht="14.4" x14ac:dyDescent="0.3">
      <c r="A90" s="15">
        <v>19992</v>
      </c>
      <c r="B90" s="16">
        <v>2320</v>
      </c>
      <c r="C90" s="17">
        <v>1411492741</v>
      </c>
      <c r="D90" s="17">
        <v>1345718171</v>
      </c>
      <c r="E90" s="15">
        <v>4.8876929999999999E-2</v>
      </c>
      <c r="F90" s="17">
        <v>277761823</v>
      </c>
      <c r="G90" s="17">
        <v>342611344</v>
      </c>
      <c r="H90" s="15">
        <v>0.13021952000000001</v>
      </c>
      <c r="I90" s="18">
        <v>7.38</v>
      </c>
      <c r="J90" s="12">
        <f t="shared" si="1"/>
        <v>1.94988542162353E-2</v>
      </c>
      <c r="K90" s="6">
        <v>7.2727299999999391E-3</v>
      </c>
    </row>
    <row r="91" spans="1:11" ht="14.4" x14ac:dyDescent="0.3">
      <c r="A91" s="15">
        <v>19993</v>
      </c>
      <c r="B91" s="16">
        <v>2425</v>
      </c>
      <c r="C91" s="17">
        <v>1447507857</v>
      </c>
      <c r="D91" s="17">
        <v>1483380832</v>
      </c>
      <c r="E91" s="15">
        <v>-2.418325E-2</v>
      </c>
      <c r="F91" s="17">
        <v>349890924</v>
      </c>
      <c r="G91" s="17">
        <v>332801337</v>
      </c>
      <c r="H91" s="15">
        <v>-4.6031210000000003E-2</v>
      </c>
      <c r="I91" s="18">
        <v>3.63</v>
      </c>
      <c r="J91" s="12">
        <f t="shared" si="1"/>
        <v>2.6046511008094186E-2</v>
      </c>
      <c r="K91" s="6">
        <v>1.02286341072987E-2</v>
      </c>
    </row>
    <row r="92" spans="1:11" ht="14.4" x14ac:dyDescent="0.3">
      <c r="A92" s="15">
        <v>19994</v>
      </c>
      <c r="B92" s="16">
        <v>2438</v>
      </c>
      <c r="C92" s="17">
        <v>1504381467</v>
      </c>
      <c r="D92" s="17">
        <v>1475277589</v>
      </c>
      <c r="E92" s="15">
        <v>1.9727729999999999E-2</v>
      </c>
      <c r="F92" s="17">
        <v>447589339</v>
      </c>
      <c r="G92" s="17">
        <v>335282012</v>
      </c>
      <c r="H92" s="15">
        <v>-7.2985759999999997E-2</v>
      </c>
      <c r="I92" s="18">
        <v>3.95</v>
      </c>
      <c r="J92" s="12">
        <f t="shared" si="1"/>
        <v>2.6595144159509917E-2</v>
      </c>
      <c r="K92" s="6">
        <v>2.3823722943134801E-3</v>
      </c>
    </row>
    <row r="93" spans="1:11" ht="14.4" x14ac:dyDescent="0.3">
      <c r="A93" s="15">
        <v>20001</v>
      </c>
      <c r="B93" s="16">
        <v>2516</v>
      </c>
      <c r="C93" s="17">
        <v>1564110381</v>
      </c>
      <c r="D93" s="17">
        <v>1534130721</v>
      </c>
      <c r="E93" s="15">
        <v>1.954179E-2</v>
      </c>
      <c r="F93" s="17">
        <v>376496206</v>
      </c>
      <c r="G93" s="17">
        <v>462621871</v>
      </c>
      <c r="H93" s="15">
        <v>0.10835685</v>
      </c>
      <c r="I93" s="18">
        <v>6.4</v>
      </c>
      <c r="J93" s="12">
        <f t="shared" si="1"/>
        <v>3.7114871252070025E-2</v>
      </c>
      <c r="K93" s="6">
        <v>1.7231134850457901E-2</v>
      </c>
    </row>
    <row r="94" spans="1:11" ht="14.4" x14ac:dyDescent="0.3">
      <c r="A94" s="15">
        <v>20002</v>
      </c>
      <c r="B94" s="16">
        <v>2587</v>
      </c>
      <c r="C94" s="17">
        <v>1708694005</v>
      </c>
      <c r="D94" s="17">
        <v>1599565490</v>
      </c>
      <c r="E94" s="15">
        <v>6.8223850000000003E-2</v>
      </c>
      <c r="F94" s="17">
        <v>479263582</v>
      </c>
      <c r="G94" s="17">
        <v>415089169</v>
      </c>
      <c r="H94" s="15">
        <v>3.7952720000000002E-2</v>
      </c>
      <c r="I94" s="18">
        <v>8.33</v>
      </c>
      <c r="J94" s="12">
        <f t="shared" si="1"/>
        <v>3.6851479129104026E-2</v>
      </c>
      <c r="K94" s="6">
        <v>7.0093378770339394E-3</v>
      </c>
    </row>
    <row r="95" spans="1:11" ht="14.4" x14ac:dyDescent="0.3">
      <c r="A95" s="15">
        <v>20003</v>
      </c>
      <c r="B95" s="16">
        <v>2865</v>
      </c>
      <c r="C95" s="17">
        <v>1845625486</v>
      </c>
      <c r="D95" s="17">
        <v>1827414557</v>
      </c>
      <c r="E95" s="15">
        <v>9.9654099999999992E-3</v>
      </c>
      <c r="F95" s="17">
        <v>601576722</v>
      </c>
      <c r="G95" s="17">
        <v>520307069</v>
      </c>
      <c r="H95" s="15">
        <v>-4.824295E-2</v>
      </c>
      <c r="I95" s="18">
        <v>11.75</v>
      </c>
      <c r="J95" s="12">
        <f t="shared" si="1"/>
        <v>3.41634493369882E-2</v>
      </c>
      <c r="K95" s="6">
        <v>7.5406043151828809E-3</v>
      </c>
    </row>
    <row r="96" spans="1:11" ht="14.4" x14ac:dyDescent="0.3">
      <c r="A96" s="15">
        <v>20004</v>
      </c>
      <c r="B96" s="16">
        <v>2836</v>
      </c>
      <c r="C96" s="17">
        <v>1891914536</v>
      </c>
      <c r="D96" s="17">
        <v>1847925876</v>
      </c>
      <c r="E96" s="15">
        <v>2.380434E-2</v>
      </c>
      <c r="F96" s="17">
        <v>795294065</v>
      </c>
      <c r="G96" s="17">
        <v>526377833</v>
      </c>
      <c r="H96" s="15">
        <v>-0.17020007000000001</v>
      </c>
      <c r="I96" s="18">
        <v>12.15</v>
      </c>
      <c r="J96" s="12">
        <f t="shared" si="1"/>
        <v>3.3508196940568814E-2</v>
      </c>
      <c r="K96" s="6">
        <v>1.7271198978940899E-3</v>
      </c>
    </row>
    <row r="97" spans="1:11" ht="14.4" x14ac:dyDescent="0.3">
      <c r="A97" s="15">
        <v>20011</v>
      </c>
      <c r="B97" s="16">
        <v>2838</v>
      </c>
      <c r="C97" s="17">
        <v>1975274198</v>
      </c>
      <c r="D97" s="17">
        <v>1920919377</v>
      </c>
      <c r="E97" s="15">
        <v>2.8296249999999998E-2</v>
      </c>
      <c r="F97" s="17">
        <v>338807249</v>
      </c>
      <c r="G97" s="17">
        <v>712186835</v>
      </c>
      <c r="H97" s="15">
        <v>0.35387017999999998</v>
      </c>
      <c r="I97" s="18">
        <v>13.03</v>
      </c>
      <c r="J97" s="12">
        <f t="shared" si="1"/>
        <v>2.892074273816651E-2</v>
      </c>
      <c r="K97" s="6">
        <v>1.26436806480556E-2</v>
      </c>
    </row>
    <row r="98" spans="1:11" ht="14.4" x14ac:dyDescent="0.3">
      <c r="A98" s="15">
        <v>20012</v>
      </c>
      <c r="B98" s="16">
        <v>2958</v>
      </c>
      <c r="C98" s="17">
        <v>2116851874</v>
      </c>
      <c r="D98" s="17">
        <v>2093085527</v>
      </c>
      <c r="E98" s="15">
        <v>1.1354690000000001E-2</v>
      </c>
      <c r="F98" s="17">
        <v>561812111</v>
      </c>
      <c r="G98" s="17">
        <v>476079932</v>
      </c>
      <c r="H98" s="15">
        <v>-3.8321349999999997E-2</v>
      </c>
      <c r="I98" s="18">
        <v>7.34</v>
      </c>
      <c r="J98" s="12">
        <f t="shared" si="1"/>
        <v>3.2127073074747069E-2</v>
      </c>
      <c r="K98" s="6">
        <v>1.02156682136145E-2</v>
      </c>
    </row>
    <row r="99" spans="1:11" ht="14.4" x14ac:dyDescent="0.3">
      <c r="A99" s="15">
        <v>20013</v>
      </c>
      <c r="B99" s="16">
        <v>3111</v>
      </c>
      <c r="C99" s="17">
        <v>2118853064</v>
      </c>
      <c r="D99" s="17">
        <v>2152477373</v>
      </c>
      <c r="E99" s="15">
        <v>-1.562121E-2</v>
      </c>
      <c r="F99" s="17">
        <v>605967108</v>
      </c>
      <c r="G99" s="17">
        <v>583472257</v>
      </c>
      <c r="H99" s="15">
        <v>-3.5767350000000003E-2</v>
      </c>
      <c r="I99" s="18">
        <v>4.78</v>
      </c>
      <c r="J99" s="12">
        <f t="shared" si="1"/>
        <v>2.627185852927463E-2</v>
      </c>
      <c r="K99" s="6">
        <v>1.6853897697104399E-3</v>
      </c>
    </row>
    <row r="100" spans="1:11" ht="14.4" x14ac:dyDescent="0.3">
      <c r="A100" s="15">
        <v>20014</v>
      </c>
      <c r="B100" s="16">
        <v>3116</v>
      </c>
      <c r="C100" s="17">
        <v>2147662495</v>
      </c>
      <c r="D100" s="17">
        <v>2168571628</v>
      </c>
      <c r="E100" s="15">
        <v>-9.6418900000000002E-3</v>
      </c>
      <c r="F100" s="17">
        <v>610723226</v>
      </c>
      <c r="G100" s="17">
        <v>666592346</v>
      </c>
      <c r="H100" s="15">
        <v>2.327595E-2</v>
      </c>
      <c r="I100" s="18">
        <v>1.44</v>
      </c>
      <c r="J100" s="12">
        <f t="shared" si="1"/>
        <v>1.5571087347144878E-2</v>
      </c>
      <c r="K100" s="6">
        <v>-8.9736512842356602E-3</v>
      </c>
    </row>
    <row r="101" spans="1:11" ht="14.4" x14ac:dyDescent="0.3">
      <c r="A101" s="15">
        <v>20021</v>
      </c>
      <c r="B101" s="16">
        <v>3368</v>
      </c>
      <c r="C101" s="17">
        <v>2308645880</v>
      </c>
      <c r="D101" s="17">
        <v>2296442968</v>
      </c>
      <c r="E101" s="15">
        <v>5.3138300000000003E-3</v>
      </c>
      <c r="F101" s="17">
        <v>369548071</v>
      </c>
      <c r="G101" s="17">
        <v>649047953</v>
      </c>
      <c r="H101" s="15">
        <v>0.17706912999999999</v>
      </c>
      <c r="I101" s="18">
        <v>-0.86</v>
      </c>
      <c r="J101" s="12">
        <f t="shared" si="1"/>
        <v>1.4811956814187181E-2</v>
      </c>
      <c r="K101" s="6">
        <v>1.1884550115097901E-2</v>
      </c>
    </row>
    <row r="102" spans="1:11" ht="14.4" x14ac:dyDescent="0.3">
      <c r="A102" s="15">
        <v>20022</v>
      </c>
      <c r="B102" s="16">
        <v>3412</v>
      </c>
      <c r="C102" s="17">
        <v>2337537266</v>
      </c>
      <c r="D102" s="17">
        <v>2353654685</v>
      </c>
      <c r="E102" s="15">
        <v>-6.8478300000000001E-3</v>
      </c>
      <c r="F102" s="17">
        <v>478648279</v>
      </c>
      <c r="G102" s="17">
        <v>370094179</v>
      </c>
      <c r="H102" s="15">
        <v>-6.2852389999999994E-2</v>
      </c>
      <c r="I102" s="18">
        <v>-2.68</v>
      </c>
      <c r="J102" s="12">
        <f t="shared" si="1"/>
        <v>1.074840917039562E-2</v>
      </c>
      <c r="K102" s="6">
        <v>6.1521205698229393E-3</v>
      </c>
    </row>
    <row r="103" spans="1:11" ht="14.4" x14ac:dyDescent="0.3">
      <c r="A103" s="15">
        <v>20023</v>
      </c>
      <c r="B103" s="16">
        <v>3600</v>
      </c>
      <c r="C103" s="17">
        <v>2355365525</v>
      </c>
      <c r="D103" s="17">
        <v>2398736067</v>
      </c>
      <c r="E103" s="15">
        <v>-1.8080579999999999E-2</v>
      </c>
      <c r="F103" s="17">
        <v>431648485</v>
      </c>
      <c r="G103" s="17">
        <v>511038701</v>
      </c>
      <c r="H103" s="15">
        <v>1.9081279999999999E-2</v>
      </c>
      <c r="I103" s="18">
        <v>-2.93</v>
      </c>
      <c r="J103" s="12">
        <f t="shared" si="1"/>
        <v>1.5177525917550019E-2</v>
      </c>
      <c r="K103" s="6">
        <v>6.1145065168648404E-3</v>
      </c>
    </row>
    <row r="104" spans="1:11" ht="14.4" x14ac:dyDescent="0.3">
      <c r="A104" s="15">
        <v>20024</v>
      </c>
      <c r="B104" s="16">
        <v>3519</v>
      </c>
      <c r="C104" s="17">
        <v>2277048573</v>
      </c>
      <c r="D104" s="17">
        <v>2329366451</v>
      </c>
      <c r="E104" s="15">
        <v>-2.2460129999999998E-2</v>
      </c>
      <c r="F104" s="17">
        <v>707523996</v>
      </c>
      <c r="G104" s="17">
        <v>456802045</v>
      </c>
      <c r="H104" s="15">
        <v>-0.16183146000000001</v>
      </c>
      <c r="I104" s="18">
        <v>-4.21</v>
      </c>
      <c r="J104" s="12">
        <f t="shared" si="1"/>
        <v>2.359869036436231E-2</v>
      </c>
      <c r="K104" s="6">
        <v>-5.5248683742337103E-4</v>
      </c>
    </row>
    <row r="105" spans="1:11" ht="14.4" x14ac:dyDescent="0.3">
      <c r="A105" s="15">
        <v>20031</v>
      </c>
      <c r="B105" s="16">
        <v>3458</v>
      </c>
      <c r="C105" s="17">
        <v>2296415359</v>
      </c>
      <c r="D105" s="17">
        <v>2311951020</v>
      </c>
      <c r="E105" s="15">
        <v>-6.7197200000000002E-3</v>
      </c>
      <c r="F105" s="17">
        <v>496323952</v>
      </c>
      <c r="G105" s="17">
        <v>799949151</v>
      </c>
      <c r="H105" s="15">
        <v>0.19053517</v>
      </c>
      <c r="I105" s="18">
        <v>-5.41</v>
      </c>
      <c r="J105" s="12">
        <f t="shared" si="1"/>
        <v>2.9956265865536708E-2</v>
      </c>
      <c r="K105" s="6">
        <v>1.8242125616272298E-2</v>
      </c>
    </row>
    <row r="106" spans="1:11" ht="14.4" x14ac:dyDescent="0.3">
      <c r="A106" s="15">
        <v>20032</v>
      </c>
      <c r="B106" s="16">
        <v>3589</v>
      </c>
      <c r="C106" s="17">
        <v>2310515723</v>
      </c>
      <c r="D106" s="17">
        <v>2322076657</v>
      </c>
      <c r="E106" s="15">
        <v>-4.9787E-3</v>
      </c>
      <c r="F106" s="17">
        <v>613443414</v>
      </c>
      <c r="G106" s="17">
        <v>510157248</v>
      </c>
      <c r="H106" s="15">
        <v>-6.3384220000000005E-2</v>
      </c>
      <c r="I106" s="18">
        <v>-5.22</v>
      </c>
      <c r="J106" s="12">
        <f t="shared" si="1"/>
        <v>2.1089707790380489E-2</v>
      </c>
      <c r="K106" s="6">
        <v>-2.7144375053332797E-3</v>
      </c>
    </row>
    <row r="107" spans="1:11" ht="14.4" x14ac:dyDescent="0.3">
      <c r="A107" s="15">
        <v>20033</v>
      </c>
      <c r="B107" s="16">
        <v>3638</v>
      </c>
      <c r="C107" s="17">
        <v>2285126922</v>
      </c>
      <c r="D107" s="17">
        <v>2342895864</v>
      </c>
      <c r="E107" s="15">
        <v>-2.465707E-2</v>
      </c>
      <c r="F107" s="17">
        <v>524886950</v>
      </c>
      <c r="G107" s="17">
        <v>636370552</v>
      </c>
      <c r="H107" s="15">
        <v>3.1476039999999997E-2</v>
      </c>
      <c r="I107" s="18">
        <v>-5.88</v>
      </c>
      <c r="J107" s="12">
        <f t="shared" si="1"/>
        <v>2.314068946600361E-2</v>
      </c>
      <c r="K107" s="6">
        <v>8.1654881924879599E-3</v>
      </c>
    </row>
    <row r="108" spans="1:11" ht="14.4" x14ac:dyDescent="0.3">
      <c r="A108" s="15">
        <v>20034</v>
      </c>
      <c r="B108" s="16">
        <v>3643</v>
      </c>
      <c r="C108" s="17">
        <v>2312652408</v>
      </c>
      <c r="D108" s="17">
        <v>2312476713</v>
      </c>
      <c r="E108" s="15">
        <v>7.5980000000000001E-5</v>
      </c>
      <c r="F108" s="17">
        <v>646319618</v>
      </c>
      <c r="G108" s="17">
        <v>528468126</v>
      </c>
      <c r="H108" s="15">
        <v>-6.5961450000000005E-2</v>
      </c>
      <c r="I108" s="18">
        <v>-3.63</v>
      </c>
      <c r="J108" s="12">
        <f t="shared" si="1"/>
        <v>1.88335721993797E-2</v>
      </c>
      <c r="K108" s="6">
        <v>-4.8596041040472795E-3</v>
      </c>
    </row>
    <row r="109" spans="1:11" ht="14.4" x14ac:dyDescent="0.3">
      <c r="A109" s="15">
        <v>20041</v>
      </c>
      <c r="B109" s="16">
        <v>3731</v>
      </c>
      <c r="C109" s="17">
        <v>2340808991</v>
      </c>
      <c r="D109" s="17">
        <v>2380564050</v>
      </c>
      <c r="E109" s="15">
        <v>-1.6699849999999999E-2</v>
      </c>
      <c r="F109" s="17">
        <v>509721462</v>
      </c>
      <c r="G109" s="17">
        <v>658314803</v>
      </c>
      <c r="H109" s="15">
        <v>6.3195429999999997E-2</v>
      </c>
      <c r="I109" s="18">
        <v>-4.63</v>
      </c>
      <c r="J109" s="12">
        <f t="shared" si="1"/>
        <v>1.7411844516600702E-2</v>
      </c>
      <c r="K109" s="6">
        <v>1.6820397933493301E-2</v>
      </c>
    </row>
    <row r="110" spans="1:11" ht="14.4" x14ac:dyDescent="0.3">
      <c r="A110" s="15">
        <v>20042</v>
      </c>
      <c r="B110" s="16">
        <v>3680</v>
      </c>
      <c r="C110" s="17">
        <v>2391817578</v>
      </c>
      <c r="D110" s="17">
        <v>2340406704</v>
      </c>
      <c r="E110" s="15">
        <v>2.1966639999999999E-2</v>
      </c>
      <c r="F110" s="17">
        <v>665803543</v>
      </c>
      <c r="G110" s="17">
        <v>488602351</v>
      </c>
      <c r="H110" s="15">
        <v>-6.7928509999999998E-2</v>
      </c>
      <c r="I110" s="18">
        <v>-1.9300000000000002</v>
      </c>
      <c r="J110" s="12">
        <f t="shared" si="1"/>
        <v>3.2399488573805785E-2</v>
      </c>
      <c r="K110" s="6">
        <v>1.22732065518718E-2</v>
      </c>
    </row>
    <row r="111" spans="1:11" ht="14.4" x14ac:dyDescent="0.3">
      <c r="A111" s="15">
        <v>20043</v>
      </c>
      <c r="B111" s="16">
        <v>3702</v>
      </c>
      <c r="C111" s="17">
        <v>2390384766</v>
      </c>
      <c r="D111" s="17">
        <v>2418618403</v>
      </c>
      <c r="E111" s="15">
        <v>-1.167346E-2</v>
      </c>
      <c r="F111" s="17">
        <v>691770484</v>
      </c>
      <c r="G111" s="17">
        <v>691519340</v>
      </c>
      <c r="H111" s="15">
        <v>-1.649285E-2</v>
      </c>
      <c r="I111" s="18">
        <v>-0.63</v>
      </c>
      <c r="J111" s="12">
        <f t="shared" si="1"/>
        <v>2.5288299985720773E-2</v>
      </c>
      <c r="K111" s="6">
        <v>1.0542996044029501E-3</v>
      </c>
    </row>
    <row r="112" spans="1:11" ht="14.4" x14ac:dyDescent="0.3">
      <c r="A112" s="15">
        <v>20044</v>
      </c>
      <c r="B112" s="16">
        <v>3560</v>
      </c>
      <c r="C112" s="17">
        <v>2311332065</v>
      </c>
      <c r="D112" s="17">
        <v>2286553954</v>
      </c>
      <c r="E112" s="15">
        <v>1.0836439999999999E-2</v>
      </c>
      <c r="F112" s="17">
        <v>895890781</v>
      </c>
      <c r="G112" s="17">
        <v>707305608</v>
      </c>
      <c r="H112" s="15">
        <v>-0.1037247</v>
      </c>
      <c r="I112" s="18">
        <v>0.44</v>
      </c>
      <c r="J112" s="12">
        <f t="shared" si="1"/>
        <v>3.2254273425154259E-2</v>
      </c>
      <c r="K112" s="6">
        <v>2.10636933538621E-3</v>
      </c>
    </row>
    <row r="113" spans="1:11" ht="14.4" x14ac:dyDescent="0.3">
      <c r="A113" s="15">
        <v>20051</v>
      </c>
      <c r="B113" s="16">
        <v>3770</v>
      </c>
      <c r="C113" s="17">
        <v>2409992579</v>
      </c>
      <c r="D113" s="17">
        <v>2399245706</v>
      </c>
      <c r="E113" s="15">
        <v>4.4792699999999996E-3</v>
      </c>
      <c r="F113" s="17">
        <v>909680026</v>
      </c>
      <c r="G113" s="17">
        <v>945985996</v>
      </c>
      <c r="H113" s="15">
        <v>3.2377450000000002E-2</v>
      </c>
      <c r="I113" s="18">
        <v>2.56</v>
      </c>
      <c r="J113" s="12">
        <f t="shared" si="1"/>
        <v>3.1198454531909864E-2</v>
      </c>
      <c r="K113" s="6">
        <v>1.5764579040248902E-2</v>
      </c>
    </row>
    <row r="114" spans="1:11" ht="14.4" x14ac:dyDescent="0.3">
      <c r="A114" s="15">
        <v>20052</v>
      </c>
      <c r="B114" s="16">
        <v>3781</v>
      </c>
      <c r="C114" s="17">
        <v>2479545933</v>
      </c>
      <c r="D114" s="17">
        <v>2486362725</v>
      </c>
      <c r="E114" s="15">
        <v>-2.7416699999999999E-3</v>
      </c>
      <c r="F114" s="17">
        <v>849220454</v>
      </c>
      <c r="G114" s="17">
        <v>1124901771</v>
      </c>
      <c r="H114" s="15">
        <v>0.19748236</v>
      </c>
      <c r="I114" s="18">
        <v>0.09</v>
      </c>
      <c r="J114" s="12">
        <f t="shared" si="1"/>
        <v>2.5133213317187684E-2</v>
      </c>
      <c r="K114" s="6">
        <v>6.20796533714962E-3</v>
      </c>
    </row>
    <row r="115" spans="1:11" ht="14.4" x14ac:dyDescent="0.3">
      <c r="A115" s="15">
        <v>20053</v>
      </c>
      <c r="B115" s="16">
        <v>4028</v>
      </c>
      <c r="C115" s="17">
        <v>2531884042</v>
      </c>
      <c r="D115" s="17">
        <v>2516245028</v>
      </c>
      <c r="E115" s="15">
        <v>6.2152199999999996E-3</v>
      </c>
      <c r="F115" s="17">
        <v>816292802</v>
      </c>
      <c r="G115" s="17">
        <v>786527631</v>
      </c>
      <c r="H115" s="15">
        <v>-8.1667400000000005E-3</v>
      </c>
      <c r="I115" s="18">
        <v>1.88</v>
      </c>
      <c r="J115" s="12">
        <f t="shared" si="1"/>
        <v>4.6186887037722731E-2</v>
      </c>
      <c r="K115" s="6">
        <v>2.2107973324938E-2</v>
      </c>
    </row>
    <row r="116" spans="1:11" ht="14.4" x14ac:dyDescent="0.3">
      <c r="A116" s="15">
        <v>20054</v>
      </c>
      <c r="B116" s="16">
        <v>4116</v>
      </c>
      <c r="C116" s="17">
        <v>2608340174</v>
      </c>
      <c r="D116" s="17">
        <v>2567550981</v>
      </c>
      <c r="E116" s="15">
        <v>1.5886419999999998E-2</v>
      </c>
      <c r="F116" s="17">
        <v>935520396</v>
      </c>
      <c r="G116" s="17">
        <v>840477856</v>
      </c>
      <c r="H116" s="15">
        <v>-3.1413459999999997E-2</v>
      </c>
      <c r="I116" s="18">
        <v>2.38</v>
      </c>
      <c r="J116" s="12">
        <f t="shared" si="1"/>
        <v>3.4020154618984923E-2</v>
      </c>
      <c r="K116" s="6">
        <v>-1.0060363083351599E-2</v>
      </c>
    </row>
    <row r="117" spans="1:11" ht="14.4" x14ac:dyDescent="0.3">
      <c r="A117" s="15">
        <v>20061</v>
      </c>
      <c r="B117" s="16">
        <v>4288</v>
      </c>
      <c r="C117" s="17">
        <v>2807254037</v>
      </c>
      <c r="D117" s="17">
        <v>2753244624</v>
      </c>
      <c r="E117" s="15">
        <v>1.9616640000000001E-2</v>
      </c>
      <c r="F117" s="17">
        <v>659438823</v>
      </c>
      <c r="G117" s="17">
        <v>973080345</v>
      </c>
      <c r="H117" s="15">
        <v>0.20652640999999999</v>
      </c>
      <c r="I117" s="18">
        <v>3.9</v>
      </c>
      <c r="J117" s="12">
        <f t="shared" si="1"/>
        <v>3.3499477173565821E-2</v>
      </c>
      <c r="K117" s="6">
        <v>1.5243901594829801E-2</v>
      </c>
    </row>
    <row r="118" spans="1:11" ht="14.4" x14ac:dyDescent="0.3">
      <c r="A118" s="15">
        <v>20062</v>
      </c>
      <c r="B118" s="16">
        <v>4389</v>
      </c>
      <c r="C118" s="17">
        <v>2959804801</v>
      </c>
      <c r="D118" s="17">
        <v>2897977405</v>
      </c>
      <c r="E118" s="15">
        <v>2.133467E-2</v>
      </c>
      <c r="F118" s="17">
        <v>934084582</v>
      </c>
      <c r="G118" s="17">
        <v>812486467</v>
      </c>
      <c r="H118" s="15">
        <v>-2.866026E-2</v>
      </c>
      <c r="I118" s="18">
        <v>6.31</v>
      </c>
      <c r="J118" s="12">
        <f t="shared" si="1"/>
        <v>4.2807031082693597E-2</v>
      </c>
      <c r="K118" s="6">
        <v>1.55155192462774E-2</v>
      </c>
    </row>
    <row r="119" spans="1:11" ht="14.4" x14ac:dyDescent="0.3">
      <c r="A119" s="15">
        <v>20063</v>
      </c>
      <c r="B119" s="16">
        <v>4619</v>
      </c>
      <c r="C119" s="17">
        <v>3053108863</v>
      </c>
      <c r="D119" s="17">
        <v>3100479489</v>
      </c>
      <c r="E119" s="15">
        <v>-1.5278480000000001E-2</v>
      </c>
      <c r="F119" s="17">
        <v>1147230911</v>
      </c>
      <c r="G119" s="17">
        <v>1006874056</v>
      </c>
      <c r="H119" s="15">
        <v>-8.9667079999999996E-2</v>
      </c>
      <c r="I119" s="18">
        <v>4.16</v>
      </c>
      <c r="J119" s="12">
        <f t="shared" si="1"/>
        <v>2.0699048925816643E-2</v>
      </c>
      <c r="K119" s="6">
        <v>-8.8319389579538996E-9</v>
      </c>
    </row>
    <row r="120" spans="1:11" ht="14.4" x14ac:dyDescent="0.3">
      <c r="A120" s="15">
        <v>20064</v>
      </c>
      <c r="B120" s="16">
        <v>4781</v>
      </c>
      <c r="C120" s="17">
        <v>3259457075</v>
      </c>
      <c r="D120" s="17">
        <v>3107755992</v>
      </c>
      <c r="E120" s="15">
        <v>4.8813700000000002E-2</v>
      </c>
      <c r="F120" s="17">
        <v>1743162299</v>
      </c>
      <c r="G120" s="17">
        <v>1247912756</v>
      </c>
      <c r="H120" s="15">
        <v>-0.18471904</v>
      </c>
      <c r="I120" s="18">
        <v>7.45</v>
      </c>
      <c r="J120" s="12">
        <f t="shared" si="1"/>
        <v>2.5338018702736814E-2</v>
      </c>
      <c r="K120" s="6">
        <v>-5.4213933064314298E-3</v>
      </c>
    </row>
    <row r="121" spans="1:11" ht="14.4" x14ac:dyDescent="0.3">
      <c r="A121" s="15">
        <v>20071</v>
      </c>
      <c r="B121" s="16">
        <v>4950</v>
      </c>
      <c r="C121" s="17">
        <v>3328280895</v>
      </c>
      <c r="D121" s="17">
        <v>3329549609</v>
      </c>
      <c r="E121" s="15">
        <v>-3.8105000000000002E-4</v>
      </c>
      <c r="F121" s="17">
        <v>1035360771</v>
      </c>
      <c r="G121" s="17">
        <v>1761190796</v>
      </c>
      <c r="H121" s="15">
        <v>0.46198695000000001</v>
      </c>
      <c r="I121" s="18">
        <v>5.45</v>
      </c>
      <c r="J121" s="12">
        <f t="shared" si="1"/>
        <v>2.7695712275167313E-2</v>
      </c>
      <c r="K121" s="6">
        <v>1.76015951672603E-2</v>
      </c>
    </row>
    <row r="122" spans="1:11" ht="14.4" x14ac:dyDescent="0.3">
      <c r="A122" s="15">
        <v>20072</v>
      </c>
      <c r="B122" s="16">
        <v>5038</v>
      </c>
      <c r="C122" s="17">
        <v>3469587415</v>
      </c>
      <c r="D122" s="17">
        <v>3421220631</v>
      </c>
      <c r="E122" s="15">
        <v>1.413729E-2</v>
      </c>
      <c r="F122" s="17">
        <v>1128058978</v>
      </c>
      <c r="G122" s="17">
        <v>1096697739</v>
      </c>
      <c r="H122" s="15">
        <v>7.3157099999999996E-3</v>
      </c>
      <c r="I122" s="18">
        <v>4.7300000000000004</v>
      </c>
      <c r="J122" s="12">
        <f t="shared" si="1"/>
        <v>2.6789258055497811E-2</v>
      </c>
      <c r="K122" s="6">
        <v>1.4609065026607899E-2</v>
      </c>
    </row>
    <row r="123" spans="1:11" ht="14.4" x14ac:dyDescent="0.3">
      <c r="A123" s="15">
        <v>20073</v>
      </c>
      <c r="B123" s="16">
        <v>5118</v>
      </c>
      <c r="C123" s="17">
        <v>3552211027</v>
      </c>
      <c r="D123" s="17">
        <v>3540677838</v>
      </c>
      <c r="E123" s="15">
        <v>3.2573400000000001E-3</v>
      </c>
      <c r="F123" s="17">
        <v>1346285349</v>
      </c>
      <c r="G123" s="17">
        <v>1363602822</v>
      </c>
      <c r="H123" s="15">
        <v>1.325203E-2</v>
      </c>
      <c r="I123" s="18">
        <v>6.58</v>
      </c>
      <c r="J123" s="12">
        <f t="shared" si="1"/>
        <v>2.7451609568836632E-2</v>
      </c>
      <c r="K123" s="6">
        <v>6.6234268139986298E-4</v>
      </c>
    </row>
    <row r="124" spans="1:11" ht="14.4" x14ac:dyDescent="0.3">
      <c r="A124" s="15">
        <v>20074</v>
      </c>
      <c r="B124" s="16">
        <v>5204</v>
      </c>
      <c r="C124" s="17">
        <v>3717721389</v>
      </c>
      <c r="D124" s="17">
        <v>3575064258</v>
      </c>
      <c r="E124" s="15">
        <v>3.9903380000000002E-2</v>
      </c>
      <c r="F124" s="17">
        <v>2753016358</v>
      </c>
      <c r="G124" s="17">
        <v>1406636134</v>
      </c>
      <c r="H124" s="15">
        <v>-0.55511321000000002</v>
      </c>
      <c r="I124" s="18">
        <v>5.69</v>
      </c>
      <c r="J124" s="12">
        <f t="shared" si="1"/>
        <v>4.0288230576568267E-2</v>
      </c>
      <c r="K124" s="6">
        <v>7.4152277013002001E-3</v>
      </c>
    </row>
    <row r="125" spans="1:11" ht="14.4" x14ac:dyDescent="0.3">
      <c r="A125" s="15">
        <v>20081</v>
      </c>
      <c r="B125" s="16">
        <v>5526</v>
      </c>
      <c r="C125" s="17">
        <v>3846640707</v>
      </c>
      <c r="D125" s="17">
        <v>3886778731</v>
      </c>
      <c r="E125" s="15">
        <v>-1.0326810000000001E-2</v>
      </c>
      <c r="F125" s="17">
        <v>1394529302</v>
      </c>
      <c r="G125" s="17">
        <v>3140313777</v>
      </c>
      <c r="H125" s="15">
        <v>2.2849652100000002</v>
      </c>
      <c r="I125" s="18">
        <v>4.7</v>
      </c>
      <c r="J125" s="12">
        <f t="shared" si="1"/>
        <v>3.9312355129810558E-2</v>
      </c>
      <c r="K125" s="6">
        <v>1.6625719720502599E-2</v>
      </c>
    </row>
    <row r="126" spans="1:11" ht="14.4" x14ac:dyDescent="0.3">
      <c r="A126" s="15">
        <v>20082</v>
      </c>
      <c r="B126" s="16">
        <v>5774</v>
      </c>
      <c r="C126" s="17">
        <v>4018464047</v>
      </c>
      <c r="D126" s="17">
        <v>3961941578</v>
      </c>
      <c r="E126" s="15">
        <v>1.426636E-2</v>
      </c>
      <c r="F126" s="17">
        <v>1372794313</v>
      </c>
      <c r="G126" s="17">
        <v>1467643178</v>
      </c>
      <c r="H126" s="15">
        <v>6.0686940000000002E-2</v>
      </c>
      <c r="I126" s="18">
        <v>4.71</v>
      </c>
      <c r="J126" s="12">
        <f t="shared" si="1"/>
        <v>4.9463548219638463E-2</v>
      </c>
      <c r="K126" s="6">
        <v>2.4760258116435799E-2</v>
      </c>
    </row>
    <row r="127" spans="1:11" ht="14.4" x14ac:dyDescent="0.3">
      <c r="A127" s="15">
        <v>20083</v>
      </c>
      <c r="B127" s="16">
        <v>5893</v>
      </c>
      <c r="C127" s="17">
        <v>4005244514</v>
      </c>
      <c r="D127" s="17">
        <v>4055713027</v>
      </c>
      <c r="E127" s="15">
        <v>-1.244381E-2</v>
      </c>
      <c r="F127" s="17">
        <v>1368427159</v>
      </c>
      <c r="G127" s="17">
        <v>1421070583</v>
      </c>
      <c r="H127" s="15">
        <v>8.2551E-4</v>
      </c>
      <c r="I127" s="18">
        <v>3.14</v>
      </c>
      <c r="J127" s="12">
        <f t="shared" si="1"/>
        <v>4.865493288396857E-2</v>
      </c>
      <c r="K127" s="6">
        <v>-1.4627265427002899E-4</v>
      </c>
    </row>
    <row r="128" spans="1:11" ht="14.4" x14ac:dyDescent="0.3">
      <c r="A128" s="15">
        <v>20084</v>
      </c>
      <c r="B128" s="16">
        <v>6068</v>
      </c>
      <c r="C128" s="17">
        <v>4082627119</v>
      </c>
      <c r="D128" s="17">
        <v>4051901831</v>
      </c>
      <c r="E128" s="15">
        <v>7.5829299999999999E-3</v>
      </c>
      <c r="F128" s="17">
        <v>1612065019</v>
      </c>
      <c r="G128" s="17">
        <v>1369821905</v>
      </c>
      <c r="H128" s="15">
        <v>-7.8863359999999993E-2</v>
      </c>
      <c r="I128" s="18">
        <v>-0.09</v>
      </c>
      <c r="J128" s="12">
        <f t="shared" si="1"/>
        <v>2.1370349798535693E-3</v>
      </c>
      <c r="K128" s="6">
        <v>-3.9102670202814799E-2</v>
      </c>
    </row>
    <row r="129" spans="1:11" ht="14.4" x14ac:dyDescent="0.3">
      <c r="A129" s="15">
        <v>20091</v>
      </c>
      <c r="B129" s="16">
        <v>5874</v>
      </c>
      <c r="C129" s="17">
        <v>3914531817</v>
      </c>
      <c r="D129" s="17">
        <v>3904607734</v>
      </c>
      <c r="E129" s="15">
        <v>2.54163E-3</v>
      </c>
      <c r="F129" s="17">
        <v>962028236</v>
      </c>
      <c r="G129" s="17">
        <v>1700965887</v>
      </c>
      <c r="H129" s="15">
        <v>0.33982915000000002</v>
      </c>
      <c r="I129" s="18">
        <v>1.19</v>
      </c>
      <c r="J129" s="12">
        <f t="shared" si="1"/>
        <v>-2.6873117268428302E-3</v>
      </c>
      <c r="K129" s="6">
        <v>1.18013730138062E-2</v>
      </c>
    </row>
    <row r="130" spans="1:11" ht="14.4" x14ac:dyDescent="0.3">
      <c r="A130" s="15">
        <v>20092</v>
      </c>
      <c r="B130" s="16">
        <v>5929</v>
      </c>
      <c r="C130" s="17">
        <v>3950484350</v>
      </c>
      <c r="D130" s="17">
        <v>3949364502</v>
      </c>
      <c r="E130" s="15">
        <v>2.8354999999999998E-4</v>
      </c>
      <c r="F130" s="17">
        <v>835471366</v>
      </c>
      <c r="G130" s="17">
        <v>975778052</v>
      </c>
      <c r="H130" s="15">
        <v>4.7560930000000001E-2</v>
      </c>
      <c r="I130" s="18">
        <v>-0.2</v>
      </c>
      <c r="J130" s="12">
        <f t="shared" si="1"/>
        <v>-1.3419038505794029E-2</v>
      </c>
      <c r="K130" s="6">
        <v>1.40285313374846E-2</v>
      </c>
    </row>
    <row r="131" spans="1:11" ht="14.4" x14ac:dyDescent="0.3">
      <c r="A131" s="15">
        <v>20093</v>
      </c>
      <c r="B131" s="16">
        <v>5877</v>
      </c>
      <c r="C131" s="17">
        <v>3809709144</v>
      </c>
      <c r="D131" s="17">
        <v>3897417839</v>
      </c>
      <c r="E131" s="15">
        <v>-2.250431E-2</v>
      </c>
      <c r="F131" s="17">
        <v>814023397</v>
      </c>
      <c r="G131" s="17">
        <v>1076946284</v>
      </c>
      <c r="H131" s="15">
        <v>6.2122299999999998E-2</v>
      </c>
      <c r="I131" s="18">
        <v>-1.21</v>
      </c>
      <c r="J131" s="12">
        <f t="shared" si="1"/>
        <v>-1.1993213180996849E-2</v>
      </c>
      <c r="K131" s="6">
        <v>1.2795526705271501E-3</v>
      </c>
    </row>
    <row r="132" spans="1:11" ht="14.4" x14ac:dyDescent="0.3">
      <c r="A132" s="15">
        <v>20094</v>
      </c>
      <c r="B132" s="16">
        <v>5920</v>
      </c>
      <c r="C132" s="17">
        <v>3821413428</v>
      </c>
      <c r="D132" s="17">
        <v>3855857053</v>
      </c>
      <c r="E132" s="15">
        <v>-8.9328099999999994E-3</v>
      </c>
      <c r="F132" s="17">
        <v>997893536</v>
      </c>
      <c r="G132" s="17">
        <v>863795845</v>
      </c>
      <c r="H132" s="15">
        <v>-5.6329499999999998E-2</v>
      </c>
      <c r="I132" s="18">
        <v>-2.86</v>
      </c>
      <c r="J132" s="12">
        <f t="shared" si="1"/>
        <v>2.7016894961467152E-2</v>
      </c>
      <c r="K132" s="6">
        <v>-9.2562060350798102E-5</v>
      </c>
    </row>
    <row r="133" spans="1:11" ht="14.4" x14ac:dyDescent="0.3">
      <c r="A133" s="15">
        <v>20101</v>
      </c>
      <c r="B133" s="16">
        <v>5864</v>
      </c>
      <c r="C133" s="17">
        <v>3884626242</v>
      </c>
      <c r="D133" s="17">
        <v>3788899266</v>
      </c>
      <c r="E133" s="15">
        <v>2.5265119999999999E-2</v>
      </c>
      <c r="F133" s="17">
        <v>653284590</v>
      </c>
      <c r="G133" s="17">
        <v>1017997062</v>
      </c>
      <c r="H133" s="15">
        <v>0.16616950999999999</v>
      </c>
      <c r="I133" s="18">
        <v>-0.59</v>
      </c>
      <c r="J133" s="12">
        <f t="shared" si="1"/>
        <v>2.3004232853566994E-2</v>
      </c>
      <c r="K133" s="6">
        <v>7.7887109059060402E-3</v>
      </c>
    </row>
    <row r="134" spans="1:11" ht="14.4" x14ac:dyDescent="0.3">
      <c r="A134" s="15">
        <v>20102</v>
      </c>
      <c r="B134" s="16">
        <v>5776</v>
      </c>
      <c r="C134" s="17">
        <v>3738104517</v>
      </c>
      <c r="D134" s="17">
        <v>3791278541</v>
      </c>
      <c r="E134" s="15">
        <v>-1.4025350000000001E-2</v>
      </c>
      <c r="F134" s="17">
        <v>819112241</v>
      </c>
      <c r="G134" s="17">
        <v>815344478</v>
      </c>
      <c r="H134" s="15">
        <v>-1.9134089999999999E-2</v>
      </c>
      <c r="I134" s="18">
        <v>-2.02</v>
      </c>
      <c r="J134" s="12">
        <f t="shared" si="1"/>
        <v>1.0510394083198411E-2</v>
      </c>
      <c r="K134" s="6">
        <v>1.53469256711602E-3</v>
      </c>
    </row>
    <row r="135" spans="1:11" ht="14.4" x14ac:dyDescent="0.3">
      <c r="A135" s="15">
        <v>20103</v>
      </c>
      <c r="B135" s="16">
        <v>5799</v>
      </c>
      <c r="C135" s="17">
        <v>3663770252</v>
      </c>
      <c r="D135" s="17">
        <v>3714862896</v>
      </c>
      <c r="E135" s="15">
        <v>-1.375357E-2</v>
      </c>
      <c r="F135" s="17">
        <v>1201765194</v>
      </c>
      <c r="G135" s="17">
        <v>821019338</v>
      </c>
      <c r="H135" s="15">
        <v>-0.14922662</v>
      </c>
      <c r="I135" s="18">
        <v>-1.1400000000000001</v>
      </c>
      <c r="J135" s="12">
        <f t="shared" si="1"/>
        <v>1.1405458801726371E-2</v>
      </c>
      <c r="K135" s="6">
        <v>2.17461738905511E-3</v>
      </c>
    </row>
    <row r="136" spans="1:11" ht="14.4" x14ac:dyDescent="0.3">
      <c r="A136" s="15">
        <v>20104</v>
      </c>
      <c r="B136" s="16">
        <v>5674</v>
      </c>
      <c r="C136" s="17">
        <v>3573780693</v>
      </c>
      <c r="D136" s="17">
        <v>3541528094</v>
      </c>
      <c r="E136" s="15">
        <v>9.1069700000000007E-3</v>
      </c>
      <c r="F136" s="17">
        <v>1132084522</v>
      </c>
      <c r="G136" s="17">
        <v>1233723235</v>
      </c>
      <c r="H136" s="15">
        <v>5.8016739999999997E-2</v>
      </c>
      <c r="I136" s="18">
        <v>0.66</v>
      </c>
      <c r="J136" s="12">
        <f t="shared" si="1"/>
        <v>1.4885608003896579E-2</v>
      </c>
      <c r="K136" s="6">
        <v>3.3875871418194096E-3</v>
      </c>
    </row>
    <row r="137" spans="1:11" ht="14.4" x14ac:dyDescent="0.3">
      <c r="A137" s="15">
        <v>20111</v>
      </c>
      <c r="B137" s="16">
        <v>5844</v>
      </c>
      <c r="C137" s="17">
        <v>3615395416</v>
      </c>
      <c r="D137" s="17">
        <v>3618157334</v>
      </c>
      <c r="E137" s="15">
        <v>-7.6334999999999999E-4</v>
      </c>
      <c r="F137" s="17">
        <v>988122587</v>
      </c>
      <c r="G137" s="17">
        <v>1224707867</v>
      </c>
      <c r="H137" s="15">
        <v>9.7693039999999995E-2</v>
      </c>
      <c r="I137" s="18">
        <v>-1.94</v>
      </c>
      <c r="J137" s="12">
        <f t="shared" si="1"/>
        <v>2.6660848402502341E-2</v>
      </c>
      <c r="K137" s="6">
        <v>1.9563951304511801E-2</v>
      </c>
    </row>
  </sheetData>
  <mergeCells count="1">
    <mergeCell ref="A1:J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workbookViewId="0"/>
  </sheetViews>
  <sheetFormatPr defaultRowHeight="14.4" x14ac:dyDescent="0.3"/>
  <sheetData>
    <row r="1" spans="1:5" x14ac:dyDescent="0.3">
      <c r="B1" s="19">
        <f>AVERAGE(B3:B115)</f>
        <v>8.9553982300884974E-2</v>
      </c>
    </row>
    <row r="2" spans="1:5" x14ac:dyDescent="0.3">
      <c r="B2" t="s">
        <v>13</v>
      </c>
      <c r="C2" s="20" t="s">
        <v>5</v>
      </c>
      <c r="D2" s="20" t="s">
        <v>14</v>
      </c>
      <c r="E2" s="20" t="s">
        <v>15</v>
      </c>
    </row>
    <row r="3" spans="1:5" x14ac:dyDescent="0.3">
      <c r="A3">
        <v>1983</v>
      </c>
      <c r="B3" s="21">
        <f>1-D3</f>
        <v>6.579999999999997E-2</v>
      </c>
      <c r="C3" s="22">
        <v>19832</v>
      </c>
      <c r="D3" s="22">
        <v>0.93420000000000003</v>
      </c>
      <c r="E3" s="22">
        <v>12</v>
      </c>
    </row>
    <row r="4" spans="1:5" x14ac:dyDescent="0.3">
      <c r="A4">
        <v>1983</v>
      </c>
      <c r="B4" s="21">
        <f t="shared" ref="B4:B67" si="0">1-D4</f>
        <v>5.3599999999999981E-2</v>
      </c>
      <c r="C4" s="23">
        <v>19833</v>
      </c>
      <c r="D4" s="23">
        <v>0.94640000000000002</v>
      </c>
      <c r="E4" s="23">
        <v>14</v>
      </c>
    </row>
    <row r="5" spans="1:5" x14ac:dyDescent="0.3">
      <c r="A5">
        <v>1983</v>
      </c>
      <c r="B5" s="21">
        <f t="shared" si="0"/>
        <v>6.9999999999999951E-2</v>
      </c>
      <c r="C5" s="22">
        <v>19834</v>
      </c>
      <c r="D5" s="22">
        <v>0.93</v>
      </c>
      <c r="E5" s="22">
        <v>16</v>
      </c>
    </row>
    <row r="6" spans="1:5" x14ac:dyDescent="0.3">
      <c r="A6">
        <v>1984</v>
      </c>
      <c r="B6" s="21">
        <f t="shared" si="0"/>
        <v>5.7899999999999952E-2</v>
      </c>
      <c r="C6" s="23">
        <v>19841</v>
      </c>
      <c r="D6" s="23">
        <v>0.94210000000000005</v>
      </c>
      <c r="E6" s="23">
        <v>19</v>
      </c>
    </row>
    <row r="7" spans="1:5" x14ac:dyDescent="0.3">
      <c r="A7">
        <v>1984</v>
      </c>
      <c r="B7" s="21">
        <f t="shared" si="0"/>
        <v>5.4499999999999993E-2</v>
      </c>
      <c r="C7" s="22">
        <v>19842</v>
      </c>
      <c r="D7" s="22">
        <v>0.94550000000000001</v>
      </c>
      <c r="E7" s="22">
        <v>20</v>
      </c>
    </row>
    <row r="8" spans="1:5" x14ac:dyDescent="0.3">
      <c r="A8">
        <v>1984</v>
      </c>
      <c r="B8" s="21">
        <f t="shared" si="0"/>
        <v>8.7400000000000033E-2</v>
      </c>
      <c r="C8" s="23">
        <v>19843</v>
      </c>
      <c r="D8" s="23">
        <v>0.91259999999999997</v>
      </c>
      <c r="E8" s="23">
        <v>23</v>
      </c>
    </row>
    <row r="9" spans="1:5" x14ac:dyDescent="0.3">
      <c r="A9">
        <v>1984</v>
      </c>
      <c r="B9" s="21">
        <f t="shared" si="0"/>
        <v>8.3300000000000041E-2</v>
      </c>
      <c r="C9" s="22">
        <v>19844</v>
      </c>
      <c r="D9" s="22">
        <v>0.91669999999999996</v>
      </c>
      <c r="E9" s="22">
        <v>27</v>
      </c>
    </row>
    <row r="10" spans="1:5" x14ac:dyDescent="0.3">
      <c r="A10">
        <v>1985</v>
      </c>
      <c r="B10" s="21">
        <f t="shared" si="0"/>
        <v>9.540000000000004E-2</v>
      </c>
      <c r="C10" s="23">
        <v>19851</v>
      </c>
      <c r="D10" s="23">
        <v>0.90459999999999996</v>
      </c>
      <c r="E10" s="23">
        <v>28</v>
      </c>
    </row>
    <row r="11" spans="1:5" x14ac:dyDescent="0.3">
      <c r="A11">
        <v>1985</v>
      </c>
      <c r="B11" s="21">
        <f t="shared" si="0"/>
        <v>7.9699999999999993E-2</v>
      </c>
      <c r="C11" s="22">
        <v>19852</v>
      </c>
      <c r="D11" s="22">
        <v>0.92030000000000001</v>
      </c>
      <c r="E11" s="22">
        <v>30</v>
      </c>
    </row>
    <row r="12" spans="1:5" x14ac:dyDescent="0.3">
      <c r="A12">
        <v>1985</v>
      </c>
      <c r="B12" s="21">
        <f t="shared" si="0"/>
        <v>7.1699999999999986E-2</v>
      </c>
      <c r="C12" s="23">
        <v>19853</v>
      </c>
      <c r="D12" s="23">
        <v>0.92830000000000001</v>
      </c>
      <c r="E12" s="23">
        <v>30</v>
      </c>
    </row>
    <row r="13" spans="1:5" x14ac:dyDescent="0.3">
      <c r="A13">
        <v>1985</v>
      </c>
      <c r="B13" s="21">
        <f t="shared" si="0"/>
        <v>4.5699999999999963E-2</v>
      </c>
      <c r="C13" s="22">
        <v>19854</v>
      </c>
      <c r="D13" s="22">
        <v>0.95430000000000004</v>
      </c>
      <c r="E13" s="22">
        <v>30</v>
      </c>
    </row>
    <row r="14" spans="1:5" x14ac:dyDescent="0.3">
      <c r="A14">
        <v>1986</v>
      </c>
      <c r="B14" s="21">
        <f t="shared" si="0"/>
        <v>6.140000000000001E-2</v>
      </c>
      <c r="C14" s="23">
        <v>19861</v>
      </c>
      <c r="D14" s="23">
        <v>0.93859999999999999</v>
      </c>
      <c r="E14" s="23">
        <v>37</v>
      </c>
    </row>
    <row r="15" spans="1:5" x14ac:dyDescent="0.3">
      <c r="A15">
        <v>1986</v>
      </c>
      <c r="B15" s="21">
        <f t="shared" si="0"/>
        <v>3.949999999999998E-2</v>
      </c>
      <c r="C15" s="22">
        <v>19862</v>
      </c>
      <c r="D15" s="22">
        <v>0.96050000000000002</v>
      </c>
      <c r="E15" s="22">
        <v>42</v>
      </c>
    </row>
    <row r="16" spans="1:5" x14ac:dyDescent="0.3">
      <c r="A16">
        <v>1986</v>
      </c>
      <c r="B16" s="21">
        <f t="shared" si="0"/>
        <v>4.7100000000000031E-2</v>
      </c>
      <c r="C16" s="23">
        <v>19863</v>
      </c>
      <c r="D16" s="23">
        <v>0.95289999999999997</v>
      </c>
      <c r="E16" s="23">
        <v>45</v>
      </c>
    </row>
    <row r="17" spans="1:5" x14ac:dyDescent="0.3">
      <c r="A17">
        <v>1986</v>
      </c>
      <c r="B17" s="21">
        <f t="shared" si="0"/>
        <v>5.5000000000000049E-2</v>
      </c>
      <c r="C17" s="22">
        <v>19864</v>
      </c>
      <c r="D17" s="22">
        <v>0.94499999999999995</v>
      </c>
      <c r="E17" s="22">
        <v>50</v>
      </c>
    </row>
    <row r="18" spans="1:5" x14ac:dyDescent="0.3">
      <c r="A18">
        <v>1987</v>
      </c>
      <c r="B18" s="21">
        <f t="shared" si="0"/>
        <v>9.2600000000000016E-2</v>
      </c>
      <c r="C18" s="23">
        <v>19871</v>
      </c>
      <c r="D18" s="23">
        <v>0.90739999999999998</v>
      </c>
      <c r="E18" s="23">
        <v>204</v>
      </c>
    </row>
    <row r="19" spans="1:5" x14ac:dyDescent="0.3">
      <c r="A19">
        <v>1987</v>
      </c>
      <c r="B19" s="21">
        <f t="shared" si="0"/>
        <v>8.0799999999999983E-2</v>
      </c>
      <c r="C19" s="22">
        <v>19872</v>
      </c>
      <c r="D19" s="22">
        <v>0.91920000000000002</v>
      </c>
      <c r="E19" s="22">
        <v>251</v>
      </c>
    </row>
    <row r="20" spans="1:5" x14ac:dyDescent="0.3">
      <c r="A20">
        <v>1987</v>
      </c>
      <c r="B20" s="21">
        <f t="shared" si="0"/>
        <v>8.109999999999995E-2</v>
      </c>
      <c r="C20" s="23">
        <v>19873</v>
      </c>
      <c r="D20" s="23">
        <v>0.91890000000000005</v>
      </c>
      <c r="E20" s="23">
        <v>262</v>
      </c>
    </row>
    <row r="21" spans="1:5" x14ac:dyDescent="0.3">
      <c r="A21">
        <v>1987</v>
      </c>
      <c r="B21" s="21">
        <f t="shared" si="0"/>
        <v>8.0200000000000049E-2</v>
      </c>
      <c r="C21" s="22">
        <v>19874</v>
      </c>
      <c r="D21" s="22">
        <v>0.91979999999999995</v>
      </c>
      <c r="E21" s="22">
        <v>291</v>
      </c>
    </row>
    <row r="22" spans="1:5" x14ac:dyDescent="0.3">
      <c r="A22">
        <v>1988</v>
      </c>
      <c r="B22" s="21">
        <f t="shared" si="0"/>
        <v>0.10409999999999997</v>
      </c>
      <c r="C22" s="23">
        <v>19881</v>
      </c>
      <c r="D22" s="23">
        <v>0.89590000000000003</v>
      </c>
      <c r="E22" s="23">
        <v>1026</v>
      </c>
    </row>
    <row r="23" spans="1:5" x14ac:dyDescent="0.3">
      <c r="A23">
        <v>1988</v>
      </c>
      <c r="B23" s="21">
        <f t="shared" si="0"/>
        <v>0.10519999999999996</v>
      </c>
      <c r="C23" s="22">
        <v>19882</v>
      </c>
      <c r="D23" s="22">
        <v>0.89480000000000004</v>
      </c>
      <c r="E23" s="22">
        <v>1213</v>
      </c>
    </row>
    <row r="24" spans="1:5" x14ac:dyDescent="0.3">
      <c r="A24">
        <v>1988</v>
      </c>
      <c r="B24" s="21">
        <f t="shared" si="0"/>
        <v>0.10799999999999998</v>
      </c>
      <c r="C24" s="23">
        <v>19883</v>
      </c>
      <c r="D24" s="23">
        <v>0.89200000000000002</v>
      </c>
      <c r="E24" s="23">
        <v>1205</v>
      </c>
    </row>
    <row r="25" spans="1:5" x14ac:dyDescent="0.3">
      <c r="A25">
        <v>1988</v>
      </c>
      <c r="B25" s="21">
        <f t="shared" si="0"/>
        <v>0.11619999999999997</v>
      </c>
      <c r="C25" s="22">
        <v>19884</v>
      </c>
      <c r="D25" s="22">
        <v>0.88380000000000003</v>
      </c>
      <c r="E25" s="22">
        <v>1139</v>
      </c>
    </row>
    <row r="26" spans="1:5" x14ac:dyDescent="0.3">
      <c r="A26">
        <v>1989</v>
      </c>
      <c r="B26" s="21">
        <f t="shared" si="0"/>
        <v>0.11870000000000003</v>
      </c>
      <c r="C26" s="23">
        <v>19891</v>
      </c>
      <c r="D26" s="23">
        <v>0.88129999999999997</v>
      </c>
      <c r="E26" s="23">
        <v>1160</v>
      </c>
    </row>
    <row r="27" spans="1:5" x14ac:dyDescent="0.3">
      <c r="A27">
        <v>1989</v>
      </c>
      <c r="B27" s="21">
        <f t="shared" si="0"/>
        <v>0.12849999999999995</v>
      </c>
      <c r="C27" s="22">
        <v>19892</v>
      </c>
      <c r="D27" s="22">
        <v>0.87150000000000005</v>
      </c>
      <c r="E27" s="22">
        <v>1058</v>
      </c>
    </row>
    <row r="28" spans="1:5" x14ac:dyDescent="0.3">
      <c r="A28">
        <v>1989</v>
      </c>
      <c r="B28" s="21">
        <f t="shared" si="0"/>
        <v>0.12519999999999998</v>
      </c>
      <c r="C28" s="23">
        <v>19893</v>
      </c>
      <c r="D28" s="23">
        <v>0.87480000000000002</v>
      </c>
      <c r="E28" s="23">
        <v>1079</v>
      </c>
    </row>
    <row r="29" spans="1:5" x14ac:dyDescent="0.3">
      <c r="A29">
        <v>1989</v>
      </c>
      <c r="B29" s="21">
        <f t="shared" si="0"/>
        <v>0.13190000000000002</v>
      </c>
      <c r="C29" s="22">
        <v>19894</v>
      </c>
      <c r="D29" s="22">
        <v>0.86809999999999998</v>
      </c>
      <c r="E29" s="22">
        <v>1123</v>
      </c>
    </row>
    <row r="30" spans="1:5" x14ac:dyDescent="0.3">
      <c r="A30">
        <v>1990</v>
      </c>
      <c r="B30" s="21">
        <f t="shared" si="0"/>
        <v>0.12939999999999996</v>
      </c>
      <c r="C30" s="23">
        <v>19901</v>
      </c>
      <c r="D30" s="23">
        <v>0.87060000000000004</v>
      </c>
      <c r="E30" s="23">
        <v>1299</v>
      </c>
    </row>
    <row r="31" spans="1:5" x14ac:dyDescent="0.3">
      <c r="A31">
        <v>1990</v>
      </c>
      <c r="B31" s="21">
        <f t="shared" si="0"/>
        <v>0.12719999999999998</v>
      </c>
      <c r="C31" s="22">
        <v>19902</v>
      </c>
      <c r="D31" s="22">
        <v>0.87280000000000002</v>
      </c>
      <c r="E31" s="22">
        <v>1290</v>
      </c>
    </row>
    <row r="32" spans="1:5" x14ac:dyDescent="0.3">
      <c r="A32">
        <v>1990</v>
      </c>
      <c r="B32" s="21">
        <f t="shared" si="0"/>
        <v>0.12549999999999994</v>
      </c>
      <c r="C32" s="23">
        <v>19903</v>
      </c>
      <c r="D32" s="23">
        <v>0.87450000000000006</v>
      </c>
      <c r="E32" s="23">
        <v>1328</v>
      </c>
    </row>
    <row r="33" spans="1:5" x14ac:dyDescent="0.3">
      <c r="A33">
        <v>1990</v>
      </c>
      <c r="B33" s="21">
        <f t="shared" si="0"/>
        <v>0.13429999999999997</v>
      </c>
      <c r="C33" s="22">
        <v>19904</v>
      </c>
      <c r="D33" s="22">
        <v>0.86570000000000003</v>
      </c>
      <c r="E33" s="22">
        <v>1375</v>
      </c>
    </row>
    <row r="34" spans="1:5" x14ac:dyDescent="0.3">
      <c r="A34">
        <v>1991</v>
      </c>
      <c r="B34" s="21">
        <f t="shared" si="0"/>
        <v>0.13649999999999995</v>
      </c>
      <c r="C34" s="23">
        <v>19911</v>
      </c>
      <c r="D34" s="23">
        <v>0.86350000000000005</v>
      </c>
      <c r="E34" s="23">
        <v>1510</v>
      </c>
    </row>
    <row r="35" spans="1:5" x14ac:dyDescent="0.3">
      <c r="A35">
        <v>1991</v>
      </c>
      <c r="B35" s="21">
        <f t="shared" si="0"/>
        <v>0.13</v>
      </c>
      <c r="C35" s="22">
        <v>19912</v>
      </c>
      <c r="D35" s="22">
        <v>0.87</v>
      </c>
      <c r="E35" s="22">
        <v>1623</v>
      </c>
    </row>
    <row r="36" spans="1:5" x14ac:dyDescent="0.3">
      <c r="A36">
        <v>1991</v>
      </c>
      <c r="B36" s="21">
        <f t="shared" si="0"/>
        <v>0.12870000000000004</v>
      </c>
      <c r="C36" s="23">
        <v>19913</v>
      </c>
      <c r="D36" s="23">
        <v>0.87129999999999996</v>
      </c>
      <c r="E36" s="23">
        <v>1636</v>
      </c>
    </row>
    <row r="37" spans="1:5" x14ac:dyDescent="0.3">
      <c r="A37">
        <v>1991</v>
      </c>
      <c r="B37" s="21">
        <f t="shared" si="0"/>
        <v>0.13470000000000004</v>
      </c>
      <c r="C37" s="22">
        <v>19914</v>
      </c>
      <c r="D37" s="22">
        <v>0.86529999999999996</v>
      </c>
      <c r="E37" s="22">
        <v>1617</v>
      </c>
    </row>
    <row r="38" spans="1:5" x14ac:dyDescent="0.3">
      <c r="A38">
        <v>1992</v>
      </c>
      <c r="B38" s="21">
        <f t="shared" si="0"/>
        <v>0.14190000000000003</v>
      </c>
      <c r="C38" s="23">
        <v>19921</v>
      </c>
      <c r="D38" s="23">
        <v>0.85809999999999997</v>
      </c>
      <c r="E38" s="23">
        <v>1524</v>
      </c>
    </row>
    <row r="39" spans="1:5" x14ac:dyDescent="0.3">
      <c r="A39">
        <v>1992</v>
      </c>
      <c r="B39" s="21">
        <f t="shared" si="0"/>
        <v>0.12649999999999995</v>
      </c>
      <c r="C39" s="22">
        <v>19922</v>
      </c>
      <c r="D39" s="22">
        <v>0.87350000000000005</v>
      </c>
      <c r="E39" s="22">
        <v>1754</v>
      </c>
    </row>
    <row r="40" spans="1:5" x14ac:dyDescent="0.3">
      <c r="A40">
        <v>1992</v>
      </c>
      <c r="B40" s="21">
        <f t="shared" si="0"/>
        <v>0.12450000000000006</v>
      </c>
      <c r="C40" s="23">
        <v>19923</v>
      </c>
      <c r="D40" s="23">
        <v>0.87549999999999994</v>
      </c>
      <c r="E40" s="23">
        <v>1881</v>
      </c>
    </row>
    <row r="41" spans="1:5" x14ac:dyDescent="0.3">
      <c r="A41">
        <v>1992</v>
      </c>
      <c r="B41" s="21">
        <f t="shared" si="0"/>
        <v>0.12749999999999995</v>
      </c>
      <c r="C41" s="22">
        <v>19924</v>
      </c>
      <c r="D41" s="22">
        <v>0.87250000000000005</v>
      </c>
      <c r="E41" s="22">
        <v>1900</v>
      </c>
    </row>
    <row r="42" spans="1:5" x14ac:dyDescent="0.3">
      <c r="A42">
        <v>1993</v>
      </c>
      <c r="B42" s="21">
        <f t="shared" si="0"/>
        <v>0.1069</v>
      </c>
      <c r="C42" s="23">
        <v>19931</v>
      </c>
      <c r="D42" s="23">
        <v>0.8931</v>
      </c>
      <c r="E42" s="23">
        <v>1759</v>
      </c>
    </row>
    <row r="43" spans="1:5" x14ac:dyDescent="0.3">
      <c r="A43">
        <v>1993</v>
      </c>
      <c r="B43" s="21">
        <f t="shared" si="0"/>
        <v>0.10680000000000001</v>
      </c>
      <c r="C43" s="22">
        <v>19932</v>
      </c>
      <c r="D43" s="22">
        <v>0.89319999999999999</v>
      </c>
      <c r="E43" s="22">
        <v>1853</v>
      </c>
    </row>
    <row r="44" spans="1:5" x14ac:dyDescent="0.3">
      <c r="A44">
        <v>1993</v>
      </c>
      <c r="B44" s="21">
        <f t="shared" si="0"/>
        <v>0.10150000000000003</v>
      </c>
      <c r="C44" s="23">
        <v>19933</v>
      </c>
      <c r="D44" s="23">
        <v>0.89849999999999997</v>
      </c>
      <c r="E44" s="23">
        <v>1940</v>
      </c>
    </row>
    <row r="45" spans="1:5" x14ac:dyDescent="0.3">
      <c r="A45">
        <v>1993</v>
      </c>
      <c r="B45" s="21">
        <f t="shared" si="0"/>
        <v>0.10129999999999995</v>
      </c>
      <c r="C45" s="22">
        <v>19934</v>
      </c>
      <c r="D45" s="22">
        <v>0.89870000000000005</v>
      </c>
      <c r="E45" s="22">
        <v>1898</v>
      </c>
    </row>
    <row r="46" spans="1:5" x14ac:dyDescent="0.3">
      <c r="A46">
        <v>1994</v>
      </c>
      <c r="B46" s="21">
        <f t="shared" si="0"/>
        <v>0.1028</v>
      </c>
      <c r="C46" s="23">
        <v>19941</v>
      </c>
      <c r="D46" s="23">
        <v>0.8972</v>
      </c>
      <c r="E46" s="23">
        <v>1702</v>
      </c>
    </row>
    <row r="47" spans="1:5" x14ac:dyDescent="0.3">
      <c r="A47">
        <v>1994</v>
      </c>
      <c r="B47" s="21">
        <f t="shared" si="0"/>
        <v>8.8199999999999945E-2</v>
      </c>
      <c r="C47" s="22">
        <v>19942</v>
      </c>
      <c r="D47" s="22">
        <v>0.91180000000000005</v>
      </c>
      <c r="E47" s="22">
        <v>1794</v>
      </c>
    </row>
    <row r="48" spans="1:5" x14ac:dyDescent="0.3">
      <c r="A48">
        <v>1994</v>
      </c>
      <c r="B48" s="21">
        <f t="shared" si="0"/>
        <v>8.2999999999999963E-2</v>
      </c>
      <c r="C48" s="23">
        <v>19943</v>
      </c>
      <c r="D48" s="23">
        <v>0.91700000000000004</v>
      </c>
      <c r="E48" s="23">
        <v>1803</v>
      </c>
    </row>
    <row r="49" spans="1:5" x14ac:dyDescent="0.3">
      <c r="A49">
        <v>1994</v>
      </c>
      <c r="B49" s="21">
        <f t="shared" si="0"/>
        <v>8.1500000000000017E-2</v>
      </c>
      <c r="C49" s="22">
        <v>19944</v>
      </c>
      <c r="D49" s="22">
        <v>0.91849999999999998</v>
      </c>
      <c r="E49" s="22">
        <v>1810</v>
      </c>
    </row>
    <row r="50" spans="1:5" x14ac:dyDescent="0.3">
      <c r="A50">
        <v>1995</v>
      </c>
      <c r="B50" s="21">
        <f t="shared" si="0"/>
        <v>7.5500000000000012E-2</v>
      </c>
      <c r="C50" s="23">
        <v>19951</v>
      </c>
      <c r="D50" s="23">
        <v>0.92449999999999999</v>
      </c>
      <c r="E50" s="23">
        <v>1808</v>
      </c>
    </row>
    <row r="51" spans="1:5" x14ac:dyDescent="0.3">
      <c r="A51">
        <v>1995</v>
      </c>
      <c r="B51" s="21">
        <f t="shared" si="0"/>
        <v>7.6300000000000034E-2</v>
      </c>
      <c r="C51" s="22">
        <v>19952</v>
      </c>
      <c r="D51" s="22">
        <v>0.92369999999999997</v>
      </c>
      <c r="E51" s="22">
        <v>1878</v>
      </c>
    </row>
    <row r="52" spans="1:5" x14ac:dyDescent="0.3">
      <c r="A52">
        <v>1995</v>
      </c>
      <c r="B52" s="21">
        <f t="shared" si="0"/>
        <v>7.2699999999999987E-2</v>
      </c>
      <c r="C52" s="23">
        <v>19953</v>
      </c>
      <c r="D52" s="23">
        <v>0.92730000000000001</v>
      </c>
      <c r="E52" s="23">
        <v>1970</v>
      </c>
    </row>
    <row r="53" spans="1:5" x14ac:dyDescent="0.3">
      <c r="A53">
        <v>1995</v>
      </c>
      <c r="B53" s="21">
        <f t="shared" si="0"/>
        <v>7.3899999999999966E-2</v>
      </c>
      <c r="C53" s="22">
        <v>19954</v>
      </c>
      <c r="D53" s="22">
        <v>0.92610000000000003</v>
      </c>
      <c r="E53" s="22">
        <v>2013</v>
      </c>
    </row>
    <row r="54" spans="1:5" x14ac:dyDescent="0.3">
      <c r="A54">
        <v>1996</v>
      </c>
      <c r="B54" s="21">
        <f t="shared" si="0"/>
        <v>7.3699999999999988E-2</v>
      </c>
      <c r="C54" s="23">
        <v>19961</v>
      </c>
      <c r="D54" s="23">
        <v>0.92630000000000001</v>
      </c>
      <c r="E54" s="23">
        <v>2049</v>
      </c>
    </row>
    <row r="55" spans="1:5" x14ac:dyDescent="0.3">
      <c r="A55">
        <v>1996</v>
      </c>
      <c r="B55" s="21">
        <f t="shared" si="0"/>
        <v>7.3400000000000021E-2</v>
      </c>
      <c r="C55" s="22">
        <v>19962</v>
      </c>
      <c r="D55" s="22">
        <v>0.92659999999999998</v>
      </c>
      <c r="E55" s="22">
        <v>2155</v>
      </c>
    </row>
    <row r="56" spans="1:5" x14ac:dyDescent="0.3">
      <c r="A56">
        <v>1996</v>
      </c>
      <c r="B56" s="21">
        <f t="shared" si="0"/>
        <v>6.899999999999995E-2</v>
      </c>
      <c r="C56" s="23">
        <v>19963</v>
      </c>
      <c r="D56" s="23">
        <v>0.93100000000000005</v>
      </c>
      <c r="E56" s="23">
        <v>2175</v>
      </c>
    </row>
    <row r="57" spans="1:5" x14ac:dyDescent="0.3">
      <c r="A57">
        <v>1996</v>
      </c>
      <c r="B57" s="21">
        <f t="shared" si="0"/>
        <v>6.8799999999999972E-2</v>
      </c>
      <c r="C57" s="22">
        <v>19964</v>
      </c>
      <c r="D57" s="22">
        <v>0.93120000000000003</v>
      </c>
      <c r="E57" s="22">
        <v>2136</v>
      </c>
    </row>
    <row r="58" spans="1:5" x14ac:dyDescent="0.3">
      <c r="A58">
        <v>1997</v>
      </c>
      <c r="B58" s="21">
        <f t="shared" si="0"/>
        <v>6.6500000000000004E-2</v>
      </c>
      <c r="C58" s="23">
        <v>19971</v>
      </c>
      <c r="D58" s="23">
        <v>0.9335</v>
      </c>
      <c r="E58" s="23">
        <v>2294</v>
      </c>
    </row>
    <row r="59" spans="1:5" x14ac:dyDescent="0.3">
      <c r="A59">
        <v>1997</v>
      </c>
      <c r="B59" s="21">
        <f t="shared" si="0"/>
        <v>6.3200000000000034E-2</v>
      </c>
      <c r="C59" s="22">
        <v>19972</v>
      </c>
      <c r="D59" s="22">
        <v>0.93679999999999997</v>
      </c>
      <c r="E59" s="22">
        <v>2514</v>
      </c>
    </row>
    <row r="60" spans="1:5" x14ac:dyDescent="0.3">
      <c r="A60">
        <v>1997</v>
      </c>
      <c r="B60" s="21">
        <f t="shared" si="0"/>
        <v>6.1699999999999977E-2</v>
      </c>
      <c r="C60" s="23">
        <v>19973</v>
      </c>
      <c r="D60" s="23">
        <v>0.93830000000000002</v>
      </c>
      <c r="E60" s="23">
        <v>2611</v>
      </c>
    </row>
    <row r="61" spans="1:5" x14ac:dyDescent="0.3">
      <c r="A61">
        <v>1997</v>
      </c>
      <c r="B61" s="21">
        <f t="shared" si="0"/>
        <v>6.1599999999999988E-2</v>
      </c>
      <c r="C61" s="22">
        <v>19974</v>
      </c>
      <c r="D61" s="22">
        <v>0.93840000000000001</v>
      </c>
      <c r="E61" s="22">
        <v>2551</v>
      </c>
    </row>
    <row r="62" spans="1:5" x14ac:dyDescent="0.3">
      <c r="A62">
        <v>1998</v>
      </c>
      <c r="B62" s="21">
        <f t="shared" si="0"/>
        <v>6.2100000000000044E-2</v>
      </c>
      <c r="C62" s="23">
        <v>19981</v>
      </c>
      <c r="D62" s="23">
        <v>0.93789999999999996</v>
      </c>
      <c r="E62" s="23">
        <v>2494</v>
      </c>
    </row>
    <row r="63" spans="1:5" x14ac:dyDescent="0.3">
      <c r="A63">
        <v>1998</v>
      </c>
      <c r="B63" s="21">
        <f t="shared" si="0"/>
        <v>6.0000000000000053E-2</v>
      </c>
      <c r="C63" s="22">
        <v>19982</v>
      </c>
      <c r="D63" s="22">
        <v>0.94</v>
      </c>
      <c r="E63" s="22">
        <v>2526</v>
      </c>
    </row>
    <row r="64" spans="1:5" x14ac:dyDescent="0.3">
      <c r="A64">
        <v>1998</v>
      </c>
      <c r="B64" s="21">
        <f t="shared" si="0"/>
        <v>5.8899999999999952E-2</v>
      </c>
      <c r="C64" s="23">
        <v>19983</v>
      </c>
      <c r="D64" s="23">
        <v>0.94110000000000005</v>
      </c>
      <c r="E64" s="23">
        <v>2478</v>
      </c>
    </row>
    <row r="65" spans="1:5" x14ac:dyDescent="0.3">
      <c r="A65">
        <v>1998</v>
      </c>
      <c r="B65" s="21">
        <f t="shared" si="0"/>
        <v>5.9699999999999975E-2</v>
      </c>
      <c r="C65" s="22">
        <v>19984</v>
      </c>
      <c r="D65" s="22">
        <v>0.94030000000000002</v>
      </c>
      <c r="E65" s="22">
        <v>2517</v>
      </c>
    </row>
    <row r="66" spans="1:5" x14ac:dyDescent="0.3">
      <c r="A66">
        <v>1999</v>
      </c>
      <c r="B66" s="21">
        <f t="shared" si="0"/>
        <v>6.3300000000000023E-2</v>
      </c>
      <c r="C66" s="23">
        <v>19991</v>
      </c>
      <c r="D66" s="23">
        <v>0.93669999999999998</v>
      </c>
      <c r="E66" s="23">
        <v>2505</v>
      </c>
    </row>
    <row r="67" spans="1:5" x14ac:dyDescent="0.3">
      <c r="A67">
        <v>1999</v>
      </c>
      <c r="B67" s="21">
        <f t="shared" si="0"/>
        <v>6.1799999999999966E-2</v>
      </c>
      <c r="C67" s="22">
        <v>19992</v>
      </c>
      <c r="D67" s="22">
        <v>0.93820000000000003</v>
      </c>
      <c r="E67" s="22">
        <v>2572</v>
      </c>
    </row>
    <row r="68" spans="1:5" x14ac:dyDescent="0.3">
      <c r="A68">
        <v>1999</v>
      </c>
      <c r="B68" s="21">
        <f t="shared" ref="B68:B115" si="1">1-D68</f>
        <v>6.1200000000000032E-2</v>
      </c>
      <c r="C68" s="23">
        <v>19993</v>
      </c>
      <c r="D68" s="23">
        <v>0.93879999999999997</v>
      </c>
      <c r="E68" s="23">
        <v>2621</v>
      </c>
    </row>
    <row r="69" spans="1:5" x14ac:dyDescent="0.3">
      <c r="A69">
        <v>1999</v>
      </c>
      <c r="B69" s="21">
        <f t="shared" si="1"/>
        <v>6.1699999999999977E-2</v>
      </c>
      <c r="C69" s="22">
        <v>19994</v>
      </c>
      <c r="D69" s="22">
        <v>0.93830000000000002</v>
      </c>
      <c r="E69" s="22">
        <v>2647</v>
      </c>
    </row>
    <row r="70" spans="1:5" x14ac:dyDescent="0.3">
      <c r="A70">
        <v>2000</v>
      </c>
      <c r="B70" s="21">
        <f t="shared" si="1"/>
        <v>6.0400000000000009E-2</v>
      </c>
      <c r="C70" s="23">
        <v>20001</v>
      </c>
      <c r="D70" s="23">
        <v>0.93959999999999999</v>
      </c>
      <c r="E70" s="23">
        <v>2705</v>
      </c>
    </row>
    <row r="71" spans="1:5" x14ac:dyDescent="0.3">
      <c r="A71">
        <v>2000</v>
      </c>
      <c r="B71" s="21">
        <f t="shared" si="1"/>
        <v>5.8599999999999985E-2</v>
      </c>
      <c r="C71" s="22">
        <v>20002</v>
      </c>
      <c r="D71" s="22">
        <v>0.94140000000000001</v>
      </c>
      <c r="E71" s="22">
        <v>2965</v>
      </c>
    </row>
    <row r="72" spans="1:5" x14ac:dyDescent="0.3">
      <c r="A72">
        <v>2000</v>
      </c>
      <c r="B72" s="21">
        <f t="shared" si="1"/>
        <v>5.6599999999999984E-2</v>
      </c>
      <c r="C72" s="23">
        <v>20003</v>
      </c>
      <c r="D72" s="23">
        <v>0.94340000000000002</v>
      </c>
      <c r="E72" s="23">
        <v>3015</v>
      </c>
    </row>
    <row r="73" spans="1:5" x14ac:dyDescent="0.3">
      <c r="A73">
        <v>2000</v>
      </c>
      <c r="B73" s="21">
        <f t="shared" si="1"/>
        <v>5.7000000000000051E-2</v>
      </c>
      <c r="C73" s="22">
        <v>20004</v>
      </c>
      <c r="D73" s="22">
        <v>0.94299999999999995</v>
      </c>
      <c r="E73" s="22">
        <v>3081</v>
      </c>
    </row>
    <row r="74" spans="1:5" x14ac:dyDescent="0.3">
      <c r="A74">
        <v>2001</v>
      </c>
      <c r="B74" s="21">
        <f t="shared" si="1"/>
        <v>5.920000000000003E-2</v>
      </c>
      <c r="C74" s="23">
        <v>20011</v>
      </c>
      <c r="D74" s="23">
        <v>0.94079999999999997</v>
      </c>
      <c r="E74" s="23">
        <v>3100</v>
      </c>
    </row>
    <row r="75" spans="1:5" x14ac:dyDescent="0.3">
      <c r="A75">
        <v>2001</v>
      </c>
      <c r="B75" s="21">
        <f t="shared" si="1"/>
        <v>6.1799999999999966E-2</v>
      </c>
      <c r="C75" s="22">
        <v>20012</v>
      </c>
      <c r="D75" s="22">
        <v>0.93820000000000003</v>
      </c>
      <c r="E75" s="22">
        <v>3254</v>
      </c>
    </row>
    <row r="76" spans="1:5" x14ac:dyDescent="0.3">
      <c r="A76">
        <v>2001</v>
      </c>
      <c r="B76" s="21">
        <f t="shared" si="1"/>
        <v>6.7699999999999982E-2</v>
      </c>
      <c r="C76" s="23">
        <v>20013</v>
      </c>
      <c r="D76" s="23">
        <v>0.93230000000000002</v>
      </c>
      <c r="E76" s="23">
        <v>3341</v>
      </c>
    </row>
    <row r="77" spans="1:5" x14ac:dyDescent="0.3">
      <c r="A77">
        <v>2001</v>
      </c>
      <c r="B77" s="21">
        <f t="shared" si="1"/>
        <v>7.46E-2</v>
      </c>
      <c r="C77" s="22">
        <v>20014</v>
      </c>
      <c r="D77" s="22">
        <v>0.9254</v>
      </c>
      <c r="E77" s="22">
        <v>3467</v>
      </c>
    </row>
    <row r="78" spans="1:5" x14ac:dyDescent="0.3">
      <c r="A78">
        <v>2002</v>
      </c>
      <c r="B78" s="21">
        <f t="shared" si="1"/>
        <v>8.1500000000000017E-2</v>
      </c>
      <c r="C78" s="23">
        <v>20021</v>
      </c>
      <c r="D78" s="23">
        <v>0.91849999999999998</v>
      </c>
      <c r="E78" s="23">
        <v>3502</v>
      </c>
    </row>
    <row r="79" spans="1:5" x14ac:dyDescent="0.3">
      <c r="A79">
        <v>2002</v>
      </c>
      <c r="B79" s="21">
        <f t="shared" si="1"/>
        <v>8.989999999999998E-2</v>
      </c>
      <c r="C79" s="22">
        <v>20022</v>
      </c>
      <c r="D79" s="22">
        <v>0.91010000000000002</v>
      </c>
      <c r="E79" s="22">
        <v>3744</v>
      </c>
    </row>
    <row r="80" spans="1:5" x14ac:dyDescent="0.3">
      <c r="A80">
        <v>2002</v>
      </c>
      <c r="B80" s="21">
        <f t="shared" si="1"/>
        <v>9.6099999999999963E-2</v>
      </c>
      <c r="C80" s="23">
        <v>20023</v>
      </c>
      <c r="D80" s="23">
        <v>0.90390000000000004</v>
      </c>
      <c r="E80" s="23">
        <v>3665</v>
      </c>
    </row>
    <row r="81" spans="1:5" x14ac:dyDescent="0.3">
      <c r="A81">
        <v>2002</v>
      </c>
      <c r="B81" s="21">
        <f t="shared" si="1"/>
        <v>0.10140000000000005</v>
      </c>
      <c r="C81" s="22">
        <v>20024</v>
      </c>
      <c r="D81" s="22">
        <v>0.89859999999999995</v>
      </c>
      <c r="E81" s="22">
        <v>3603</v>
      </c>
    </row>
    <row r="82" spans="1:5" x14ac:dyDescent="0.3">
      <c r="A82">
        <v>2003</v>
      </c>
      <c r="B82" s="21">
        <f t="shared" si="1"/>
        <v>0.10880000000000001</v>
      </c>
      <c r="C82" s="23">
        <v>20031</v>
      </c>
      <c r="D82" s="23">
        <v>0.89119999999999999</v>
      </c>
      <c r="E82" s="23">
        <v>3648</v>
      </c>
    </row>
    <row r="83" spans="1:5" x14ac:dyDescent="0.3">
      <c r="A83">
        <v>2003</v>
      </c>
      <c r="B83" s="21">
        <f t="shared" si="1"/>
        <v>0.11040000000000005</v>
      </c>
      <c r="C83" s="22">
        <v>20032</v>
      </c>
      <c r="D83" s="22">
        <v>0.88959999999999995</v>
      </c>
      <c r="E83" s="22">
        <v>3773</v>
      </c>
    </row>
    <row r="84" spans="1:5" x14ac:dyDescent="0.3">
      <c r="A84">
        <v>2003</v>
      </c>
      <c r="B84" s="21">
        <f t="shared" si="1"/>
        <v>0.1089</v>
      </c>
      <c r="C84" s="23">
        <v>20033</v>
      </c>
      <c r="D84" s="23">
        <v>0.8911</v>
      </c>
      <c r="E84" s="23">
        <v>3804</v>
      </c>
    </row>
    <row r="85" spans="1:5" x14ac:dyDescent="0.3">
      <c r="A85">
        <v>2003</v>
      </c>
      <c r="B85" s="21">
        <f t="shared" si="1"/>
        <v>0.10829999999999995</v>
      </c>
      <c r="C85" s="22">
        <v>20034</v>
      </c>
      <c r="D85" s="22">
        <v>0.89170000000000005</v>
      </c>
      <c r="E85" s="22">
        <v>3825</v>
      </c>
    </row>
    <row r="86" spans="1:5" x14ac:dyDescent="0.3">
      <c r="A86">
        <v>2004</v>
      </c>
      <c r="B86" s="21">
        <f t="shared" si="1"/>
        <v>0.11219999999999997</v>
      </c>
      <c r="C86" s="23">
        <v>20041</v>
      </c>
      <c r="D86" s="23">
        <v>0.88780000000000003</v>
      </c>
      <c r="E86" s="23">
        <v>3828</v>
      </c>
    </row>
    <row r="87" spans="1:5" x14ac:dyDescent="0.3">
      <c r="A87">
        <v>2004</v>
      </c>
      <c r="B87" s="21">
        <f t="shared" si="1"/>
        <v>0.10570000000000002</v>
      </c>
      <c r="C87" s="22">
        <v>20042</v>
      </c>
      <c r="D87" s="22">
        <v>0.89429999999999998</v>
      </c>
      <c r="E87" s="22">
        <v>3770</v>
      </c>
    </row>
    <row r="88" spans="1:5" x14ac:dyDescent="0.3">
      <c r="A88">
        <v>2004</v>
      </c>
      <c r="B88" s="21">
        <f t="shared" si="1"/>
        <v>0.10250000000000004</v>
      </c>
      <c r="C88" s="23">
        <v>20043</v>
      </c>
      <c r="D88" s="23">
        <v>0.89749999999999996</v>
      </c>
      <c r="E88" s="23">
        <v>3844</v>
      </c>
    </row>
    <row r="89" spans="1:5" x14ac:dyDescent="0.3">
      <c r="A89">
        <v>2004</v>
      </c>
      <c r="B89" s="21">
        <f t="shared" si="1"/>
        <v>0.10119999999999996</v>
      </c>
      <c r="C89" s="22">
        <v>20044</v>
      </c>
      <c r="D89" s="22">
        <v>0.89880000000000004</v>
      </c>
      <c r="E89" s="22">
        <v>3980</v>
      </c>
    </row>
    <row r="90" spans="1:5" x14ac:dyDescent="0.3">
      <c r="A90">
        <v>2005</v>
      </c>
      <c r="B90" s="21">
        <f t="shared" si="1"/>
        <v>9.98E-2</v>
      </c>
      <c r="C90" s="23">
        <v>20051</v>
      </c>
      <c r="D90" s="23">
        <v>0.9002</v>
      </c>
      <c r="E90" s="23">
        <v>4027</v>
      </c>
    </row>
    <row r="91" spans="1:5" x14ac:dyDescent="0.3">
      <c r="A91">
        <v>2005</v>
      </c>
      <c r="B91" s="21">
        <f t="shared" si="1"/>
        <v>9.3600000000000017E-2</v>
      </c>
      <c r="C91" s="22">
        <v>20052</v>
      </c>
      <c r="D91" s="22">
        <v>0.90639999999999998</v>
      </c>
      <c r="E91" s="22">
        <v>4343</v>
      </c>
    </row>
    <row r="92" spans="1:5" x14ac:dyDescent="0.3">
      <c r="A92">
        <v>2005</v>
      </c>
      <c r="B92" s="21">
        <f t="shared" si="1"/>
        <v>9.0300000000000047E-2</v>
      </c>
      <c r="C92" s="23">
        <v>20053</v>
      </c>
      <c r="D92" s="23">
        <v>0.90969999999999995</v>
      </c>
      <c r="E92" s="23">
        <v>4333</v>
      </c>
    </row>
    <row r="93" spans="1:5" x14ac:dyDescent="0.3">
      <c r="A93">
        <v>2005</v>
      </c>
      <c r="B93" s="21">
        <f t="shared" si="1"/>
        <v>8.7400000000000033E-2</v>
      </c>
      <c r="C93" s="22">
        <v>20054</v>
      </c>
      <c r="D93" s="22">
        <v>0.91259999999999997</v>
      </c>
      <c r="E93" s="22">
        <v>4476</v>
      </c>
    </row>
    <row r="94" spans="1:5" x14ac:dyDescent="0.3">
      <c r="A94">
        <v>2006</v>
      </c>
      <c r="B94" s="21">
        <f t="shared" si="1"/>
        <v>8.5699999999999998E-2</v>
      </c>
      <c r="C94" s="23">
        <v>20061</v>
      </c>
      <c r="D94" s="23">
        <v>0.9143</v>
      </c>
      <c r="E94" s="23">
        <v>4529</v>
      </c>
    </row>
    <row r="95" spans="1:5" x14ac:dyDescent="0.3">
      <c r="A95">
        <v>2006</v>
      </c>
      <c r="B95" s="21">
        <f t="shared" si="1"/>
        <v>8.230000000000004E-2</v>
      </c>
      <c r="C95" s="22">
        <v>20062</v>
      </c>
      <c r="D95" s="22">
        <v>0.91769999999999996</v>
      </c>
      <c r="E95" s="22">
        <v>4819</v>
      </c>
    </row>
    <row r="96" spans="1:5" x14ac:dyDescent="0.3">
      <c r="A96">
        <v>2006</v>
      </c>
      <c r="B96" s="21">
        <f t="shared" si="1"/>
        <v>8.0600000000000005E-2</v>
      </c>
      <c r="C96" s="23">
        <v>20063</v>
      </c>
      <c r="D96" s="23">
        <v>0.9194</v>
      </c>
      <c r="E96" s="23">
        <v>4939</v>
      </c>
    </row>
    <row r="97" spans="1:5" x14ac:dyDescent="0.3">
      <c r="A97">
        <v>2006</v>
      </c>
      <c r="B97" s="21">
        <f t="shared" si="1"/>
        <v>8.0799999999999983E-2</v>
      </c>
      <c r="C97" s="22">
        <v>20064</v>
      </c>
      <c r="D97" s="22">
        <v>0.91920000000000002</v>
      </c>
      <c r="E97" s="22">
        <v>5101</v>
      </c>
    </row>
    <row r="98" spans="1:5" x14ac:dyDescent="0.3">
      <c r="A98">
        <v>2007</v>
      </c>
      <c r="B98" s="21">
        <f t="shared" si="1"/>
        <v>8.0899999999999972E-2</v>
      </c>
      <c r="C98" s="23">
        <v>20071</v>
      </c>
      <c r="D98" s="23">
        <v>0.91910000000000003</v>
      </c>
      <c r="E98" s="23">
        <v>5255</v>
      </c>
    </row>
    <row r="99" spans="1:5" x14ac:dyDescent="0.3">
      <c r="A99">
        <v>2007</v>
      </c>
      <c r="B99" s="21">
        <f t="shared" si="1"/>
        <v>7.8400000000000025E-2</v>
      </c>
      <c r="C99" s="22">
        <v>20072</v>
      </c>
      <c r="D99" s="22">
        <v>0.92159999999999997</v>
      </c>
      <c r="E99" s="22">
        <v>5245</v>
      </c>
    </row>
    <row r="100" spans="1:5" x14ac:dyDescent="0.3">
      <c r="A100">
        <v>2007</v>
      </c>
      <c r="B100" s="21">
        <f t="shared" si="1"/>
        <v>7.7200000000000046E-2</v>
      </c>
      <c r="C100" s="23">
        <v>20073</v>
      </c>
      <c r="D100" s="23">
        <v>0.92279999999999995</v>
      </c>
      <c r="E100" s="23">
        <v>5296</v>
      </c>
    </row>
    <row r="101" spans="1:5" x14ac:dyDescent="0.3">
      <c r="A101">
        <v>2007</v>
      </c>
      <c r="B101" s="21">
        <f t="shared" si="1"/>
        <v>7.9899999999999971E-2</v>
      </c>
      <c r="C101" s="22">
        <v>20074</v>
      </c>
      <c r="D101" s="22">
        <v>0.92010000000000003</v>
      </c>
      <c r="E101" s="22">
        <v>5460</v>
      </c>
    </row>
    <row r="102" spans="1:5" x14ac:dyDescent="0.3">
      <c r="A102">
        <v>2008</v>
      </c>
      <c r="B102" s="21">
        <f t="shared" si="1"/>
        <v>8.0400000000000027E-2</v>
      </c>
      <c r="C102" s="23">
        <v>20081</v>
      </c>
      <c r="D102" s="23">
        <v>0.91959999999999997</v>
      </c>
      <c r="E102" s="23">
        <v>5658</v>
      </c>
    </row>
    <row r="103" spans="1:5" x14ac:dyDescent="0.3">
      <c r="A103">
        <v>2008</v>
      </c>
      <c r="B103" s="21">
        <f t="shared" si="1"/>
        <v>8.3200000000000052E-2</v>
      </c>
      <c r="C103" s="22">
        <v>20082</v>
      </c>
      <c r="D103" s="22">
        <v>0.91679999999999995</v>
      </c>
      <c r="E103" s="22">
        <v>5788</v>
      </c>
    </row>
    <row r="104" spans="1:5" x14ac:dyDescent="0.3">
      <c r="A104">
        <v>2008</v>
      </c>
      <c r="B104" s="21">
        <f t="shared" si="1"/>
        <v>9.1899999999999982E-2</v>
      </c>
      <c r="C104" s="23">
        <v>20083</v>
      </c>
      <c r="D104" s="23">
        <v>0.90810000000000002</v>
      </c>
      <c r="E104" s="23">
        <v>5617</v>
      </c>
    </row>
    <row r="105" spans="1:5" x14ac:dyDescent="0.3">
      <c r="A105">
        <v>2008</v>
      </c>
      <c r="B105" s="21">
        <f t="shared" si="1"/>
        <v>9.4400000000000039E-2</v>
      </c>
      <c r="C105" s="22">
        <v>20084</v>
      </c>
      <c r="D105" s="22">
        <v>0.90559999999999996</v>
      </c>
      <c r="E105" s="22">
        <v>5636</v>
      </c>
    </row>
    <row r="106" spans="1:5" x14ac:dyDescent="0.3">
      <c r="A106">
        <v>2009</v>
      </c>
      <c r="B106" s="21">
        <f t="shared" si="1"/>
        <v>9.9700000000000011E-2</v>
      </c>
      <c r="C106" s="23">
        <v>20091</v>
      </c>
      <c r="D106" s="23">
        <v>0.90029999999999999</v>
      </c>
      <c r="E106" s="23">
        <v>5677</v>
      </c>
    </row>
    <row r="107" spans="1:5" x14ac:dyDescent="0.3">
      <c r="A107">
        <v>2009</v>
      </c>
      <c r="B107" s="21">
        <f t="shared" si="1"/>
        <v>0.10729999999999995</v>
      </c>
      <c r="C107" s="22">
        <v>20092</v>
      </c>
      <c r="D107" s="22">
        <v>0.89270000000000005</v>
      </c>
      <c r="E107" s="22">
        <v>5746</v>
      </c>
    </row>
    <row r="108" spans="1:5" x14ac:dyDescent="0.3">
      <c r="A108">
        <v>2009</v>
      </c>
      <c r="B108" s="21">
        <f t="shared" si="1"/>
        <v>0.11099999999999999</v>
      </c>
      <c r="C108" s="23">
        <v>20093</v>
      </c>
      <c r="D108" s="23">
        <v>0.88900000000000001</v>
      </c>
      <c r="E108" s="23">
        <v>5782</v>
      </c>
    </row>
    <row r="109" spans="1:5" x14ac:dyDescent="0.3">
      <c r="A109">
        <v>2009</v>
      </c>
      <c r="B109" s="21">
        <f t="shared" si="1"/>
        <v>0.11460000000000004</v>
      </c>
      <c r="C109" s="22">
        <v>20094</v>
      </c>
      <c r="D109" s="22">
        <v>0.88539999999999996</v>
      </c>
      <c r="E109" s="22">
        <v>5904</v>
      </c>
    </row>
    <row r="110" spans="1:5" x14ac:dyDescent="0.3">
      <c r="A110">
        <v>2010</v>
      </c>
      <c r="B110" s="21">
        <f t="shared" si="1"/>
        <v>0.11699999999999999</v>
      </c>
      <c r="C110" s="23">
        <v>20101</v>
      </c>
      <c r="D110" s="23">
        <v>0.88300000000000001</v>
      </c>
      <c r="E110" s="23">
        <v>5644</v>
      </c>
    </row>
    <row r="111" spans="1:5" x14ac:dyDescent="0.3">
      <c r="A111">
        <v>2010</v>
      </c>
      <c r="B111" s="21">
        <f t="shared" si="1"/>
        <v>0.10219999999999996</v>
      </c>
      <c r="C111" s="22">
        <v>20102</v>
      </c>
      <c r="D111" s="22">
        <v>0.89780000000000004</v>
      </c>
      <c r="E111" s="22">
        <v>5756</v>
      </c>
    </row>
    <row r="112" spans="1:5" x14ac:dyDescent="0.3">
      <c r="A112">
        <v>2010</v>
      </c>
      <c r="B112" s="21">
        <f t="shared" si="1"/>
        <v>0.11770000000000003</v>
      </c>
      <c r="C112" s="23">
        <v>20103</v>
      </c>
      <c r="D112" s="23">
        <v>0.88229999999999997</v>
      </c>
      <c r="E112" s="23">
        <v>5772</v>
      </c>
    </row>
    <row r="113" spans="1:5" x14ac:dyDescent="0.3">
      <c r="A113">
        <v>2010</v>
      </c>
      <c r="B113" s="21">
        <f t="shared" si="1"/>
        <v>0.11709999999999998</v>
      </c>
      <c r="C113" s="22">
        <v>20104</v>
      </c>
      <c r="D113" s="22">
        <v>0.88290000000000002</v>
      </c>
      <c r="E113" s="22">
        <v>5899</v>
      </c>
    </row>
    <row r="114" spans="1:5" x14ac:dyDescent="0.3">
      <c r="A114">
        <v>2011</v>
      </c>
      <c r="B114" s="21">
        <f t="shared" si="1"/>
        <v>0.12170000000000003</v>
      </c>
      <c r="C114" s="23">
        <v>20111</v>
      </c>
      <c r="D114" s="23">
        <v>0.87829999999999997</v>
      </c>
      <c r="E114" s="23">
        <v>6021</v>
      </c>
    </row>
    <row r="115" spans="1:5" x14ac:dyDescent="0.3">
      <c r="A115">
        <v>2011</v>
      </c>
      <c r="B115" s="21">
        <f t="shared" si="1"/>
        <v>0.11750000000000005</v>
      </c>
      <c r="C115" s="22">
        <v>20112</v>
      </c>
      <c r="D115" s="22">
        <v>0.88249999999999995</v>
      </c>
      <c r="E115" s="22">
        <v>6120</v>
      </c>
    </row>
    <row r="116" spans="1:5" x14ac:dyDescent="0.3">
      <c r="C116" s="24"/>
      <c r="D116" s="24"/>
      <c r="E116" s="24"/>
    </row>
  </sheetData>
  <mergeCells count="1">
    <mergeCell ref="C116:E1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/>
  </sheetViews>
  <sheetFormatPr defaultColWidth="9.109375" defaultRowHeight="10.199999999999999" x14ac:dyDescent="0.2"/>
  <cols>
    <col min="1" max="1" width="32.33203125" style="41" customWidth="1"/>
    <col min="2" max="2" width="6.44140625" style="41" customWidth="1"/>
    <col min="3" max="11" width="9.109375" style="42"/>
    <col min="12" max="12" width="10.109375" style="42" bestFit="1" customWidth="1"/>
    <col min="13" max="13" width="9.109375" style="42"/>
    <col min="14" max="256" width="9.109375" style="41"/>
    <col min="257" max="257" width="32.33203125" style="41" customWidth="1"/>
    <col min="258" max="258" width="6.44140625" style="41" customWidth="1"/>
    <col min="259" max="267" width="9.109375" style="41"/>
    <col min="268" max="268" width="10.109375" style="41" bestFit="1" customWidth="1"/>
    <col min="269" max="512" width="9.109375" style="41"/>
    <col min="513" max="513" width="32.33203125" style="41" customWidth="1"/>
    <col min="514" max="514" width="6.44140625" style="41" customWidth="1"/>
    <col min="515" max="523" width="9.109375" style="41"/>
    <col min="524" max="524" width="10.109375" style="41" bestFit="1" customWidth="1"/>
    <col min="525" max="768" width="9.109375" style="41"/>
    <col min="769" max="769" width="32.33203125" style="41" customWidth="1"/>
    <col min="770" max="770" width="6.44140625" style="41" customWidth="1"/>
    <col min="771" max="779" width="9.109375" style="41"/>
    <col min="780" max="780" width="10.109375" style="41" bestFit="1" customWidth="1"/>
    <col min="781" max="1024" width="9.109375" style="41"/>
    <col min="1025" max="1025" width="32.33203125" style="41" customWidth="1"/>
    <col min="1026" max="1026" width="6.44140625" style="41" customWidth="1"/>
    <col min="1027" max="1035" width="9.109375" style="41"/>
    <col min="1036" max="1036" width="10.109375" style="41" bestFit="1" customWidth="1"/>
    <col min="1037" max="1280" width="9.109375" style="41"/>
    <col min="1281" max="1281" width="32.33203125" style="41" customWidth="1"/>
    <col min="1282" max="1282" width="6.44140625" style="41" customWidth="1"/>
    <col min="1283" max="1291" width="9.109375" style="41"/>
    <col min="1292" max="1292" width="10.109375" style="41" bestFit="1" customWidth="1"/>
    <col min="1293" max="1536" width="9.109375" style="41"/>
    <col min="1537" max="1537" width="32.33203125" style="41" customWidth="1"/>
    <col min="1538" max="1538" width="6.44140625" style="41" customWidth="1"/>
    <col min="1539" max="1547" width="9.109375" style="41"/>
    <col min="1548" max="1548" width="10.109375" style="41" bestFit="1" customWidth="1"/>
    <col min="1549" max="1792" width="9.109375" style="41"/>
    <col min="1793" max="1793" width="32.33203125" style="41" customWidth="1"/>
    <col min="1794" max="1794" width="6.44140625" style="41" customWidth="1"/>
    <col min="1795" max="1803" width="9.109375" style="41"/>
    <col min="1804" max="1804" width="10.109375" style="41" bestFit="1" customWidth="1"/>
    <col min="1805" max="2048" width="9.109375" style="41"/>
    <col min="2049" max="2049" width="32.33203125" style="41" customWidth="1"/>
    <col min="2050" max="2050" width="6.44140625" style="41" customWidth="1"/>
    <col min="2051" max="2059" width="9.109375" style="41"/>
    <col min="2060" max="2060" width="10.109375" style="41" bestFit="1" customWidth="1"/>
    <col min="2061" max="2304" width="9.109375" style="41"/>
    <col min="2305" max="2305" width="32.33203125" style="41" customWidth="1"/>
    <col min="2306" max="2306" width="6.44140625" style="41" customWidth="1"/>
    <col min="2307" max="2315" width="9.109375" style="41"/>
    <col min="2316" max="2316" width="10.109375" style="41" bestFit="1" customWidth="1"/>
    <col min="2317" max="2560" width="9.109375" style="41"/>
    <col min="2561" max="2561" width="32.33203125" style="41" customWidth="1"/>
    <col min="2562" max="2562" width="6.44140625" style="41" customWidth="1"/>
    <col min="2563" max="2571" width="9.109375" style="41"/>
    <col min="2572" max="2572" width="10.109375" style="41" bestFit="1" customWidth="1"/>
    <col min="2573" max="2816" width="9.109375" style="41"/>
    <col min="2817" max="2817" width="32.33203125" style="41" customWidth="1"/>
    <col min="2818" max="2818" width="6.44140625" style="41" customWidth="1"/>
    <col min="2819" max="2827" width="9.109375" style="41"/>
    <col min="2828" max="2828" width="10.109375" style="41" bestFit="1" customWidth="1"/>
    <col min="2829" max="3072" width="9.109375" style="41"/>
    <col min="3073" max="3073" width="32.33203125" style="41" customWidth="1"/>
    <col min="3074" max="3074" width="6.44140625" style="41" customWidth="1"/>
    <col min="3075" max="3083" width="9.109375" style="41"/>
    <col min="3084" max="3084" width="10.109375" style="41" bestFit="1" customWidth="1"/>
    <col min="3085" max="3328" width="9.109375" style="41"/>
    <col min="3329" max="3329" width="32.33203125" style="41" customWidth="1"/>
    <col min="3330" max="3330" width="6.44140625" style="41" customWidth="1"/>
    <col min="3331" max="3339" width="9.109375" style="41"/>
    <col min="3340" max="3340" width="10.109375" style="41" bestFit="1" customWidth="1"/>
    <col min="3341" max="3584" width="9.109375" style="41"/>
    <col min="3585" max="3585" width="32.33203125" style="41" customWidth="1"/>
    <col min="3586" max="3586" width="6.44140625" style="41" customWidth="1"/>
    <col min="3587" max="3595" width="9.109375" style="41"/>
    <col min="3596" max="3596" width="10.109375" style="41" bestFit="1" customWidth="1"/>
    <col min="3597" max="3840" width="9.109375" style="41"/>
    <col min="3841" max="3841" width="32.33203125" style="41" customWidth="1"/>
    <col min="3842" max="3842" width="6.44140625" style="41" customWidth="1"/>
    <col min="3843" max="3851" width="9.109375" style="41"/>
    <col min="3852" max="3852" width="10.109375" style="41" bestFit="1" customWidth="1"/>
    <col min="3853" max="4096" width="9.109375" style="41"/>
    <col min="4097" max="4097" width="32.33203125" style="41" customWidth="1"/>
    <col min="4098" max="4098" width="6.44140625" style="41" customWidth="1"/>
    <col min="4099" max="4107" width="9.109375" style="41"/>
    <col min="4108" max="4108" width="10.109375" style="41" bestFit="1" customWidth="1"/>
    <col min="4109" max="4352" width="9.109375" style="41"/>
    <col min="4353" max="4353" width="32.33203125" style="41" customWidth="1"/>
    <col min="4354" max="4354" width="6.44140625" style="41" customWidth="1"/>
    <col min="4355" max="4363" width="9.109375" style="41"/>
    <col min="4364" max="4364" width="10.109375" style="41" bestFit="1" customWidth="1"/>
    <col min="4365" max="4608" width="9.109375" style="41"/>
    <col min="4609" max="4609" width="32.33203125" style="41" customWidth="1"/>
    <col min="4610" max="4610" width="6.44140625" style="41" customWidth="1"/>
    <col min="4611" max="4619" width="9.109375" style="41"/>
    <col min="4620" max="4620" width="10.109375" style="41" bestFit="1" customWidth="1"/>
    <col min="4621" max="4864" width="9.109375" style="41"/>
    <col min="4865" max="4865" width="32.33203125" style="41" customWidth="1"/>
    <col min="4866" max="4866" width="6.44140625" style="41" customWidth="1"/>
    <col min="4867" max="4875" width="9.109375" style="41"/>
    <col min="4876" max="4876" width="10.109375" style="41" bestFit="1" customWidth="1"/>
    <col min="4877" max="5120" width="9.109375" style="41"/>
    <col min="5121" max="5121" width="32.33203125" style="41" customWidth="1"/>
    <col min="5122" max="5122" width="6.44140625" style="41" customWidth="1"/>
    <col min="5123" max="5131" width="9.109375" style="41"/>
    <col min="5132" max="5132" width="10.109375" style="41" bestFit="1" customWidth="1"/>
    <col min="5133" max="5376" width="9.109375" style="41"/>
    <col min="5377" max="5377" width="32.33203125" style="41" customWidth="1"/>
    <col min="5378" max="5378" width="6.44140625" style="41" customWidth="1"/>
    <col min="5379" max="5387" width="9.109375" style="41"/>
    <col min="5388" max="5388" width="10.109375" style="41" bestFit="1" customWidth="1"/>
    <col min="5389" max="5632" width="9.109375" style="41"/>
    <col min="5633" max="5633" width="32.33203125" style="41" customWidth="1"/>
    <col min="5634" max="5634" width="6.44140625" style="41" customWidth="1"/>
    <col min="5635" max="5643" width="9.109375" style="41"/>
    <col min="5644" max="5644" width="10.109375" style="41" bestFit="1" customWidth="1"/>
    <col min="5645" max="5888" width="9.109375" style="41"/>
    <col min="5889" max="5889" width="32.33203125" style="41" customWidth="1"/>
    <col min="5890" max="5890" width="6.44140625" style="41" customWidth="1"/>
    <col min="5891" max="5899" width="9.109375" style="41"/>
    <col min="5900" max="5900" width="10.109375" style="41" bestFit="1" customWidth="1"/>
    <col min="5901" max="6144" width="9.109375" style="41"/>
    <col min="6145" max="6145" width="32.33203125" style="41" customWidth="1"/>
    <col min="6146" max="6146" width="6.44140625" style="41" customWidth="1"/>
    <col min="6147" max="6155" width="9.109375" style="41"/>
    <col min="6156" max="6156" width="10.109375" style="41" bestFit="1" customWidth="1"/>
    <col min="6157" max="6400" width="9.109375" style="41"/>
    <col min="6401" max="6401" width="32.33203125" style="41" customWidth="1"/>
    <col min="6402" max="6402" width="6.44140625" style="41" customWidth="1"/>
    <col min="6403" max="6411" width="9.109375" style="41"/>
    <col min="6412" max="6412" width="10.109375" style="41" bestFit="1" customWidth="1"/>
    <col min="6413" max="6656" width="9.109375" style="41"/>
    <col min="6657" max="6657" width="32.33203125" style="41" customWidth="1"/>
    <col min="6658" max="6658" width="6.44140625" style="41" customWidth="1"/>
    <col min="6659" max="6667" width="9.109375" style="41"/>
    <col min="6668" max="6668" width="10.109375" style="41" bestFit="1" customWidth="1"/>
    <col min="6669" max="6912" width="9.109375" style="41"/>
    <col min="6913" max="6913" width="32.33203125" style="41" customWidth="1"/>
    <col min="6914" max="6914" width="6.44140625" style="41" customWidth="1"/>
    <col min="6915" max="6923" width="9.109375" style="41"/>
    <col min="6924" max="6924" width="10.109375" style="41" bestFit="1" customWidth="1"/>
    <col min="6925" max="7168" width="9.109375" style="41"/>
    <col min="7169" max="7169" width="32.33203125" style="41" customWidth="1"/>
    <col min="7170" max="7170" width="6.44140625" style="41" customWidth="1"/>
    <col min="7171" max="7179" width="9.109375" style="41"/>
    <col min="7180" max="7180" width="10.109375" style="41" bestFit="1" customWidth="1"/>
    <col min="7181" max="7424" width="9.109375" style="41"/>
    <col min="7425" max="7425" width="32.33203125" style="41" customWidth="1"/>
    <col min="7426" max="7426" width="6.44140625" style="41" customWidth="1"/>
    <col min="7427" max="7435" width="9.109375" style="41"/>
    <col min="7436" max="7436" width="10.109375" style="41" bestFit="1" customWidth="1"/>
    <col min="7437" max="7680" width="9.109375" style="41"/>
    <col min="7681" max="7681" width="32.33203125" style="41" customWidth="1"/>
    <col min="7682" max="7682" width="6.44140625" style="41" customWidth="1"/>
    <col min="7683" max="7691" width="9.109375" style="41"/>
    <col min="7692" max="7692" width="10.109375" style="41" bestFit="1" customWidth="1"/>
    <col min="7693" max="7936" width="9.109375" style="41"/>
    <col min="7937" max="7937" width="32.33203125" style="41" customWidth="1"/>
    <col min="7938" max="7938" width="6.44140625" style="41" customWidth="1"/>
    <col min="7939" max="7947" width="9.109375" style="41"/>
    <col min="7948" max="7948" width="10.109375" style="41" bestFit="1" customWidth="1"/>
    <col min="7949" max="8192" width="9.109375" style="41"/>
    <col min="8193" max="8193" width="32.33203125" style="41" customWidth="1"/>
    <col min="8194" max="8194" width="6.44140625" style="41" customWidth="1"/>
    <col min="8195" max="8203" width="9.109375" style="41"/>
    <col min="8204" max="8204" width="10.109375" style="41" bestFit="1" customWidth="1"/>
    <col min="8205" max="8448" width="9.109375" style="41"/>
    <col min="8449" max="8449" width="32.33203125" style="41" customWidth="1"/>
    <col min="8450" max="8450" width="6.44140625" style="41" customWidth="1"/>
    <col min="8451" max="8459" width="9.109375" style="41"/>
    <col min="8460" max="8460" width="10.109375" style="41" bestFit="1" customWidth="1"/>
    <col min="8461" max="8704" width="9.109375" style="41"/>
    <col min="8705" max="8705" width="32.33203125" style="41" customWidth="1"/>
    <col min="8706" max="8706" width="6.44140625" style="41" customWidth="1"/>
    <col min="8707" max="8715" width="9.109375" style="41"/>
    <col min="8716" max="8716" width="10.109375" style="41" bestFit="1" customWidth="1"/>
    <col min="8717" max="8960" width="9.109375" style="41"/>
    <col min="8961" max="8961" width="32.33203125" style="41" customWidth="1"/>
    <col min="8962" max="8962" width="6.44140625" style="41" customWidth="1"/>
    <col min="8963" max="8971" width="9.109375" style="41"/>
    <col min="8972" max="8972" width="10.109375" style="41" bestFit="1" customWidth="1"/>
    <col min="8973" max="9216" width="9.109375" style="41"/>
    <col min="9217" max="9217" width="32.33203125" style="41" customWidth="1"/>
    <col min="9218" max="9218" width="6.44140625" style="41" customWidth="1"/>
    <col min="9219" max="9227" width="9.109375" style="41"/>
    <col min="9228" max="9228" width="10.109375" style="41" bestFit="1" customWidth="1"/>
    <col min="9229" max="9472" width="9.109375" style="41"/>
    <col min="9473" max="9473" width="32.33203125" style="41" customWidth="1"/>
    <col min="9474" max="9474" width="6.44140625" style="41" customWidth="1"/>
    <col min="9475" max="9483" width="9.109375" style="41"/>
    <col min="9484" max="9484" width="10.109375" style="41" bestFit="1" customWidth="1"/>
    <col min="9485" max="9728" width="9.109375" style="41"/>
    <col min="9729" max="9729" width="32.33203125" style="41" customWidth="1"/>
    <col min="9730" max="9730" width="6.44140625" style="41" customWidth="1"/>
    <col min="9731" max="9739" width="9.109375" style="41"/>
    <col min="9740" max="9740" width="10.109375" style="41" bestFit="1" customWidth="1"/>
    <col min="9741" max="9984" width="9.109375" style="41"/>
    <col min="9985" max="9985" width="32.33203125" style="41" customWidth="1"/>
    <col min="9986" max="9986" width="6.44140625" style="41" customWidth="1"/>
    <col min="9987" max="9995" width="9.109375" style="41"/>
    <col min="9996" max="9996" width="10.109375" style="41" bestFit="1" customWidth="1"/>
    <col min="9997" max="10240" width="9.109375" style="41"/>
    <col min="10241" max="10241" width="32.33203125" style="41" customWidth="1"/>
    <col min="10242" max="10242" width="6.44140625" style="41" customWidth="1"/>
    <col min="10243" max="10251" width="9.109375" style="41"/>
    <col min="10252" max="10252" width="10.109375" style="41" bestFit="1" customWidth="1"/>
    <col min="10253" max="10496" width="9.109375" style="41"/>
    <col min="10497" max="10497" width="32.33203125" style="41" customWidth="1"/>
    <col min="10498" max="10498" width="6.44140625" style="41" customWidth="1"/>
    <col min="10499" max="10507" width="9.109375" style="41"/>
    <col min="10508" max="10508" width="10.109375" style="41" bestFit="1" customWidth="1"/>
    <col min="10509" max="10752" width="9.109375" style="41"/>
    <col min="10753" max="10753" width="32.33203125" style="41" customWidth="1"/>
    <col min="10754" max="10754" width="6.44140625" style="41" customWidth="1"/>
    <col min="10755" max="10763" width="9.109375" style="41"/>
    <col min="10764" max="10764" width="10.109375" style="41" bestFit="1" customWidth="1"/>
    <col min="10765" max="11008" width="9.109375" style="41"/>
    <col min="11009" max="11009" width="32.33203125" style="41" customWidth="1"/>
    <col min="11010" max="11010" width="6.44140625" style="41" customWidth="1"/>
    <col min="11011" max="11019" width="9.109375" style="41"/>
    <col min="11020" max="11020" width="10.109375" style="41" bestFit="1" customWidth="1"/>
    <col min="11021" max="11264" width="9.109375" style="41"/>
    <col min="11265" max="11265" width="32.33203125" style="41" customWidth="1"/>
    <col min="11266" max="11266" width="6.44140625" style="41" customWidth="1"/>
    <col min="11267" max="11275" width="9.109375" style="41"/>
    <col min="11276" max="11276" width="10.109375" style="41" bestFit="1" customWidth="1"/>
    <col min="11277" max="11520" width="9.109375" style="41"/>
    <col min="11521" max="11521" width="32.33203125" style="41" customWidth="1"/>
    <col min="11522" max="11522" width="6.44140625" style="41" customWidth="1"/>
    <col min="11523" max="11531" width="9.109375" style="41"/>
    <col min="11532" max="11532" width="10.109375" style="41" bestFit="1" customWidth="1"/>
    <col min="11533" max="11776" width="9.109375" style="41"/>
    <col min="11777" max="11777" width="32.33203125" style="41" customWidth="1"/>
    <col min="11778" max="11778" width="6.44140625" style="41" customWidth="1"/>
    <col min="11779" max="11787" width="9.109375" style="41"/>
    <col min="11788" max="11788" width="10.109375" style="41" bestFit="1" customWidth="1"/>
    <col min="11789" max="12032" width="9.109375" style="41"/>
    <col min="12033" max="12033" width="32.33203125" style="41" customWidth="1"/>
    <col min="12034" max="12034" width="6.44140625" style="41" customWidth="1"/>
    <col min="12035" max="12043" width="9.109375" style="41"/>
    <col min="12044" max="12044" width="10.109375" style="41" bestFit="1" customWidth="1"/>
    <col min="12045" max="12288" width="9.109375" style="41"/>
    <col min="12289" max="12289" width="32.33203125" style="41" customWidth="1"/>
    <col min="12290" max="12290" width="6.44140625" style="41" customWidth="1"/>
    <col min="12291" max="12299" width="9.109375" style="41"/>
    <col min="12300" max="12300" width="10.109375" style="41" bestFit="1" customWidth="1"/>
    <col min="12301" max="12544" width="9.109375" style="41"/>
    <col min="12545" max="12545" width="32.33203125" style="41" customWidth="1"/>
    <col min="12546" max="12546" width="6.44140625" style="41" customWidth="1"/>
    <col min="12547" max="12555" width="9.109375" style="41"/>
    <col min="12556" max="12556" width="10.109375" style="41" bestFit="1" customWidth="1"/>
    <col min="12557" max="12800" width="9.109375" style="41"/>
    <col min="12801" max="12801" width="32.33203125" style="41" customWidth="1"/>
    <col min="12802" max="12802" width="6.44140625" style="41" customWidth="1"/>
    <col min="12803" max="12811" width="9.109375" style="41"/>
    <col min="12812" max="12812" width="10.109375" style="41" bestFit="1" customWidth="1"/>
    <col min="12813" max="13056" width="9.109375" style="41"/>
    <col min="13057" max="13057" width="32.33203125" style="41" customWidth="1"/>
    <col min="13058" max="13058" width="6.44140625" style="41" customWidth="1"/>
    <col min="13059" max="13067" width="9.109375" style="41"/>
    <col min="13068" max="13068" width="10.109375" style="41" bestFit="1" customWidth="1"/>
    <col min="13069" max="13312" width="9.109375" style="41"/>
    <col min="13313" max="13313" width="32.33203125" style="41" customWidth="1"/>
    <col min="13314" max="13314" width="6.44140625" style="41" customWidth="1"/>
    <col min="13315" max="13323" width="9.109375" style="41"/>
    <col min="13324" max="13324" width="10.109375" style="41" bestFit="1" customWidth="1"/>
    <col min="13325" max="13568" width="9.109375" style="41"/>
    <col min="13569" max="13569" width="32.33203125" style="41" customWidth="1"/>
    <col min="13570" max="13570" width="6.44140625" style="41" customWidth="1"/>
    <col min="13571" max="13579" width="9.109375" style="41"/>
    <col min="13580" max="13580" width="10.109375" style="41" bestFit="1" customWidth="1"/>
    <col min="13581" max="13824" width="9.109375" style="41"/>
    <col min="13825" max="13825" width="32.33203125" style="41" customWidth="1"/>
    <col min="13826" max="13826" width="6.44140625" style="41" customWidth="1"/>
    <col min="13827" max="13835" width="9.109375" style="41"/>
    <col min="13836" max="13836" width="10.109375" style="41" bestFit="1" customWidth="1"/>
    <col min="13837" max="14080" width="9.109375" style="41"/>
    <col min="14081" max="14081" width="32.33203125" style="41" customWidth="1"/>
    <col min="14082" max="14082" width="6.44140625" style="41" customWidth="1"/>
    <col min="14083" max="14091" width="9.109375" style="41"/>
    <col min="14092" max="14092" width="10.109375" style="41" bestFit="1" customWidth="1"/>
    <col min="14093" max="14336" width="9.109375" style="41"/>
    <col min="14337" max="14337" width="32.33203125" style="41" customWidth="1"/>
    <col min="14338" max="14338" width="6.44140625" style="41" customWidth="1"/>
    <col min="14339" max="14347" width="9.109375" style="41"/>
    <col min="14348" max="14348" width="10.109375" style="41" bestFit="1" customWidth="1"/>
    <col min="14349" max="14592" width="9.109375" style="41"/>
    <col min="14593" max="14593" width="32.33203125" style="41" customWidth="1"/>
    <col min="14594" max="14594" width="6.44140625" style="41" customWidth="1"/>
    <col min="14595" max="14603" width="9.109375" style="41"/>
    <col min="14604" max="14604" width="10.109375" style="41" bestFit="1" customWidth="1"/>
    <col min="14605" max="14848" width="9.109375" style="41"/>
    <col min="14849" max="14849" width="32.33203125" style="41" customWidth="1"/>
    <col min="14850" max="14850" width="6.44140625" style="41" customWidth="1"/>
    <col min="14851" max="14859" width="9.109375" style="41"/>
    <col min="14860" max="14860" width="10.109375" style="41" bestFit="1" customWidth="1"/>
    <col min="14861" max="15104" width="9.109375" style="41"/>
    <col min="15105" max="15105" width="32.33203125" style="41" customWidth="1"/>
    <col min="15106" max="15106" width="6.44140625" style="41" customWidth="1"/>
    <col min="15107" max="15115" width="9.109375" style="41"/>
    <col min="15116" max="15116" width="10.109375" style="41" bestFit="1" customWidth="1"/>
    <col min="15117" max="15360" width="9.109375" style="41"/>
    <col min="15361" max="15361" width="32.33203125" style="41" customWidth="1"/>
    <col min="15362" max="15362" width="6.44140625" style="41" customWidth="1"/>
    <col min="15363" max="15371" width="9.109375" style="41"/>
    <col min="15372" max="15372" width="10.109375" style="41" bestFit="1" customWidth="1"/>
    <col min="15373" max="15616" width="9.109375" style="41"/>
    <col min="15617" max="15617" width="32.33203125" style="41" customWidth="1"/>
    <col min="15618" max="15618" width="6.44140625" style="41" customWidth="1"/>
    <col min="15619" max="15627" width="9.109375" style="41"/>
    <col min="15628" max="15628" width="10.109375" style="41" bestFit="1" customWidth="1"/>
    <col min="15629" max="15872" width="9.109375" style="41"/>
    <col min="15873" max="15873" width="32.33203125" style="41" customWidth="1"/>
    <col min="15874" max="15874" width="6.44140625" style="41" customWidth="1"/>
    <col min="15875" max="15883" width="9.109375" style="41"/>
    <col min="15884" max="15884" width="10.109375" style="41" bestFit="1" customWidth="1"/>
    <col min="15885" max="16128" width="9.109375" style="41"/>
    <col min="16129" max="16129" width="32.33203125" style="41" customWidth="1"/>
    <col min="16130" max="16130" width="6.44140625" style="41" customWidth="1"/>
    <col min="16131" max="16139" width="9.109375" style="41"/>
    <col min="16140" max="16140" width="10.109375" style="41" bestFit="1" customWidth="1"/>
    <col min="16141" max="16384" width="9.109375" style="41"/>
  </cols>
  <sheetData>
    <row r="1" spans="1:13" x14ac:dyDescent="0.2">
      <c r="A1" s="41" t="s">
        <v>122</v>
      </c>
    </row>
    <row r="2" spans="1:13" x14ac:dyDescent="0.2">
      <c r="A2" s="41" t="s">
        <v>87</v>
      </c>
    </row>
    <row r="3" spans="1:13" s="43" customFormat="1" x14ac:dyDescent="0.2">
      <c r="B3" s="43" t="s">
        <v>88</v>
      </c>
      <c r="C3" s="43">
        <v>1</v>
      </c>
      <c r="D3" s="43">
        <v>2</v>
      </c>
      <c r="E3" s="43">
        <v>3</v>
      </c>
      <c r="F3" s="43">
        <v>4</v>
      </c>
      <c r="G3" s="43">
        <v>5</v>
      </c>
      <c r="H3" s="43">
        <v>6</v>
      </c>
      <c r="I3" s="43">
        <v>7</v>
      </c>
      <c r="J3" s="43">
        <v>8</v>
      </c>
      <c r="K3" s="43">
        <v>9</v>
      </c>
      <c r="L3" s="43">
        <v>10</v>
      </c>
      <c r="M3" s="43">
        <v>11</v>
      </c>
    </row>
    <row r="4" spans="1:13" x14ac:dyDescent="0.2">
      <c r="A4" s="41" t="s">
        <v>89</v>
      </c>
    </row>
    <row r="5" spans="1:13" s="44" customFormat="1" x14ac:dyDescent="0.2">
      <c r="A5" s="44" t="s">
        <v>90</v>
      </c>
      <c r="C5" s="44">
        <v>10</v>
      </c>
      <c r="D5" s="44">
        <f>1.01*C5</f>
        <v>10.1</v>
      </c>
      <c r="E5" s="44">
        <f t="shared" ref="E5:M5" si="0">1.01*D5</f>
        <v>10.201000000000001</v>
      </c>
      <c r="F5" s="44">
        <f t="shared" si="0"/>
        <v>10.30301</v>
      </c>
      <c r="G5" s="44">
        <f t="shared" si="0"/>
        <v>10.4060401</v>
      </c>
      <c r="H5" s="44">
        <f t="shared" si="0"/>
        <v>10.510100501</v>
      </c>
      <c r="I5" s="44">
        <f t="shared" si="0"/>
        <v>10.615201506010001</v>
      </c>
      <c r="J5" s="44">
        <f t="shared" si="0"/>
        <v>10.721353521070101</v>
      </c>
      <c r="K5" s="44">
        <f t="shared" si="0"/>
        <v>10.828567056280802</v>
      </c>
      <c r="L5" s="44">
        <f t="shared" si="0"/>
        <v>10.936852726843609</v>
      </c>
      <c r="M5" s="44">
        <f t="shared" si="0"/>
        <v>11.046221254112046</v>
      </c>
    </row>
    <row r="6" spans="1:13" x14ac:dyDescent="0.2">
      <c r="A6" s="41" t="s">
        <v>91</v>
      </c>
    </row>
    <row r="7" spans="1:13" x14ac:dyDescent="0.2">
      <c r="A7" s="41" t="s">
        <v>92</v>
      </c>
      <c r="C7" s="42">
        <f>10000*10.5</f>
        <v>105000</v>
      </c>
      <c r="D7" s="42">
        <f>10000*10.5</f>
        <v>105000</v>
      </c>
      <c r="E7" s="42">
        <f>10000*10.5</f>
        <v>105000</v>
      </c>
      <c r="F7" s="42">
        <f>F5*10000</f>
        <v>103030.1</v>
      </c>
      <c r="G7" s="42">
        <f>F7</f>
        <v>103030.1</v>
      </c>
      <c r="H7" s="42">
        <f>G7</f>
        <v>103030.1</v>
      </c>
      <c r="I7" s="42">
        <f>H7</f>
        <v>103030.1</v>
      </c>
      <c r="J7" s="42">
        <f>I7</f>
        <v>103030.1</v>
      </c>
      <c r="K7" s="42">
        <f>K5*10000</f>
        <v>108285.67056280802</v>
      </c>
      <c r="L7" s="42">
        <f>K7</f>
        <v>108285.67056280802</v>
      </c>
      <c r="M7" s="42">
        <f>L7</f>
        <v>108285.67056280802</v>
      </c>
    </row>
    <row r="8" spans="1:13" x14ac:dyDescent="0.2">
      <c r="A8" s="41" t="s">
        <v>93</v>
      </c>
      <c r="C8" s="42">
        <f>C5*10000</f>
        <v>100000</v>
      </c>
      <c r="D8" s="42">
        <f>C8</f>
        <v>100000</v>
      </c>
      <c r="E8" s="42">
        <f>D8</f>
        <v>100000</v>
      </c>
      <c r="F8" s="42">
        <f>E8</f>
        <v>100000</v>
      </c>
      <c r="G8" s="42">
        <f>F8</f>
        <v>100000</v>
      </c>
      <c r="H8" s="42">
        <f>H5*10000</f>
        <v>105101.00501000001</v>
      </c>
      <c r="I8" s="42">
        <f>H8</f>
        <v>105101.00501000001</v>
      </c>
      <c r="J8" s="42">
        <f>I8</f>
        <v>105101.00501000001</v>
      </c>
      <c r="K8" s="42">
        <f>J8</f>
        <v>105101.00501000001</v>
      </c>
      <c r="L8" s="42">
        <f>K8</f>
        <v>105101.00501000001</v>
      </c>
      <c r="M8" s="42">
        <f>M5*10000</f>
        <v>110462.21254112046</v>
      </c>
    </row>
    <row r="9" spans="1:13" x14ac:dyDescent="0.2">
      <c r="A9" s="41" t="s">
        <v>94</v>
      </c>
      <c r="C9" s="42">
        <f>C5*10000</f>
        <v>100000</v>
      </c>
      <c r="D9" s="42">
        <f>D5*10000</f>
        <v>101000</v>
      </c>
      <c r="E9" s="42">
        <f>D9</f>
        <v>101000</v>
      </c>
      <c r="F9" s="42">
        <f>E9</f>
        <v>101000</v>
      </c>
      <c r="G9" s="42">
        <f>F9</f>
        <v>101000</v>
      </c>
      <c r="H9" s="42">
        <f>G9</f>
        <v>101000</v>
      </c>
      <c r="I9" s="42">
        <f>I5*10000</f>
        <v>106152.01506010001</v>
      </c>
      <c r="J9" s="42">
        <f>I9</f>
        <v>106152.01506010001</v>
      </c>
      <c r="K9" s="42">
        <f>J9</f>
        <v>106152.01506010001</v>
      </c>
      <c r="L9" s="42">
        <f>K9</f>
        <v>106152.01506010001</v>
      </c>
      <c r="M9" s="42">
        <f>L9</f>
        <v>106152.01506010001</v>
      </c>
    </row>
    <row r="10" spans="1:13" x14ac:dyDescent="0.2">
      <c r="A10" s="41" t="s">
        <v>95</v>
      </c>
      <c r="C10" s="42">
        <f>SUM(C7:C9)</f>
        <v>305000</v>
      </c>
      <c r="D10" s="42">
        <f t="shared" ref="D10:M10" si="1">SUM(D7:D9)</f>
        <v>306000</v>
      </c>
      <c r="E10" s="42">
        <f t="shared" si="1"/>
        <v>306000</v>
      </c>
      <c r="F10" s="42">
        <f t="shared" si="1"/>
        <v>304030.09999999998</v>
      </c>
      <c r="G10" s="42">
        <f t="shared" si="1"/>
        <v>304030.09999999998</v>
      </c>
      <c r="H10" s="42">
        <f t="shared" si="1"/>
        <v>309131.10501</v>
      </c>
      <c r="I10" s="42">
        <f t="shared" si="1"/>
        <v>314283.12007010001</v>
      </c>
      <c r="J10" s="42">
        <f t="shared" si="1"/>
        <v>314283.12007010001</v>
      </c>
      <c r="K10" s="42">
        <f t="shared" si="1"/>
        <v>319538.69063290802</v>
      </c>
      <c r="L10" s="42">
        <f t="shared" si="1"/>
        <v>319538.69063290802</v>
      </c>
      <c r="M10" s="42">
        <f t="shared" si="1"/>
        <v>324899.89816402848</v>
      </c>
    </row>
    <row r="11" spans="1:13" x14ac:dyDescent="0.2">
      <c r="A11" s="41" t="s">
        <v>96</v>
      </c>
    </row>
    <row r="12" spans="1:13" x14ac:dyDescent="0.2">
      <c r="A12" s="41" t="s">
        <v>97</v>
      </c>
      <c r="C12" s="42">
        <v>0</v>
      </c>
      <c r="D12" s="42">
        <v>0</v>
      </c>
      <c r="E12" s="42">
        <v>0</v>
      </c>
      <c r="F12" s="42">
        <f>0.5*F7</f>
        <v>51515.05</v>
      </c>
      <c r="G12" s="42">
        <v>0</v>
      </c>
      <c r="H12" s="42">
        <v>0</v>
      </c>
      <c r="I12" s="42">
        <v>0</v>
      </c>
      <c r="J12" s="42">
        <v>0</v>
      </c>
      <c r="K12" s="42">
        <f>0.5*K7</f>
        <v>54142.835281404012</v>
      </c>
      <c r="L12" s="42">
        <v>0</v>
      </c>
      <c r="M12" s="42">
        <v>0</v>
      </c>
    </row>
    <row r="13" spans="1:13" x14ac:dyDescent="0.2">
      <c r="A13" s="41" t="s">
        <v>98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f>0.5*H8</f>
        <v>52550.502505000004</v>
      </c>
      <c r="I13" s="42">
        <v>0</v>
      </c>
      <c r="J13" s="42">
        <v>0</v>
      </c>
      <c r="K13" s="42">
        <v>0</v>
      </c>
      <c r="L13" s="42">
        <v>0</v>
      </c>
      <c r="M13" s="42">
        <f>0.5*M8</f>
        <v>55231.106270560231</v>
      </c>
    </row>
    <row r="14" spans="1:13" x14ac:dyDescent="0.2">
      <c r="A14" s="41" t="s">
        <v>99</v>
      </c>
      <c r="C14" s="42">
        <f>C9</f>
        <v>100000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f>0.5*I9</f>
        <v>53076.007530050003</v>
      </c>
      <c r="J14" s="42">
        <v>0</v>
      </c>
      <c r="K14" s="42">
        <v>0</v>
      </c>
      <c r="L14" s="42">
        <v>0</v>
      </c>
      <c r="M14" s="42">
        <v>0</v>
      </c>
    </row>
    <row r="15" spans="1:13" x14ac:dyDescent="0.2">
      <c r="A15" s="41" t="s">
        <v>100</v>
      </c>
      <c r="C15" s="42">
        <f t="shared" ref="C15:M15" si="2">SUM(C12:C14)</f>
        <v>100000</v>
      </c>
      <c r="D15" s="42">
        <f t="shared" si="2"/>
        <v>0</v>
      </c>
      <c r="E15" s="42">
        <f t="shared" si="2"/>
        <v>0</v>
      </c>
      <c r="F15" s="42">
        <f t="shared" si="2"/>
        <v>51515.05</v>
      </c>
      <c r="G15" s="42">
        <f t="shared" si="2"/>
        <v>0</v>
      </c>
      <c r="H15" s="42">
        <f t="shared" si="2"/>
        <v>52550.502505000004</v>
      </c>
      <c r="I15" s="42">
        <f t="shared" si="2"/>
        <v>53076.007530050003</v>
      </c>
      <c r="J15" s="42">
        <f t="shared" si="2"/>
        <v>0</v>
      </c>
      <c r="K15" s="42">
        <f t="shared" si="2"/>
        <v>54142.835281404012</v>
      </c>
      <c r="L15" s="42">
        <f t="shared" si="2"/>
        <v>0</v>
      </c>
      <c r="M15" s="42">
        <f t="shared" si="2"/>
        <v>55231.106270560231</v>
      </c>
    </row>
    <row r="16" spans="1:13" x14ac:dyDescent="0.2">
      <c r="A16" s="41" t="s">
        <v>101</v>
      </c>
      <c r="C16" s="42">
        <f>C10-C15</f>
        <v>205000</v>
      </c>
      <c r="D16" s="42">
        <f t="shared" ref="D16:M16" si="3">D10-D15</f>
        <v>306000</v>
      </c>
      <c r="E16" s="42">
        <f t="shared" si="3"/>
        <v>306000</v>
      </c>
      <c r="F16" s="42">
        <f t="shared" si="3"/>
        <v>252515.05</v>
      </c>
      <c r="G16" s="42">
        <f t="shared" si="3"/>
        <v>304030.09999999998</v>
      </c>
      <c r="H16" s="42">
        <f t="shared" si="3"/>
        <v>256580.60250499999</v>
      </c>
      <c r="I16" s="42">
        <f t="shared" si="3"/>
        <v>261207.11254005</v>
      </c>
      <c r="J16" s="42">
        <f t="shared" si="3"/>
        <v>314283.12007010001</v>
      </c>
      <c r="K16" s="42">
        <f t="shared" si="3"/>
        <v>265395.855351504</v>
      </c>
      <c r="L16" s="42">
        <f t="shared" si="3"/>
        <v>319538.69063290802</v>
      </c>
      <c r="M16" s="42">
        <f t="shared" si="3"/>
        <v>269668.79189346824</v>
      </c>
    </row>
    <row r="17" spans="1:15" x14ac:dyDescent="0.2">
      <c r="A17" s="41" t="s">
        <v>102</v>
      </c>
      <c r="C17" s="42">
        <f>1*30000</f>
        <v>30000</v>
      </c>
      <c r="D17" s="42">
        <f>1.01*C17</f>
        <v>30300</v>
      </c>
      <c r="E17" s="42">
        <f t="shared" ref="E17:M17" si="4">1.01*D17</f>
        <v>30603</v>
      </c>
      <c r="F17" s="42">
        <f t="shared" si="4"/>
        <v>30909.03</v>
      </c>
      <c r="G17" s="42">
        <f t="shared" si="4"/>
        <v>31218.120299999999</v>
      </c>
      <c r="H17" s="42">
        <f t="shared" si="4"/>
        <v>31530.301502999999</v>
      </c>
      <c r="I17" s="42">
        <f t="shared" si="4"/>
        <v>31845.604518029999</v>
      </c>
      <c r="J17" s="42">
        <f t="shared" si="4"/>
        <v>32164.0605632103</v>
      </c>
      <c r="K17" s="42">
        <f t="shared" si="4"/>
        <v>32485.701168842403</v>
      </c>
      <c r="L17" s="42">
        <f t="shared" si="4"/>
        <v>32810.558180530825</v>
      </c>
      <c r="M17" s="42">
        <f t="shared" si="4"/>
        <v>33138.663762336131</v>
      </c>
    </row>
    <row r="18" spans="1:15" x14ac:dyDescent="0.2">
      <c r="A18" s="41" t="s">
        <v>103</v>
      </c>
    </row>
    <row r="19" spans="1:15" x14ac:dyDescent="0.2">
      <c r="A19" s="41" t="s">
        <v>97</v>
      </c>
      <c r="C19" s="42">
        <f>MAX(0,((C28/30000)-2))*10000</f>
        <v>0</v>
      </c>
      <c r="D19" s="42">
        <f>MAX(0,((D28/30000)-2))*10000</f>
        <v>1833.3333333333312</v>
      </c>
      <c r="E19" s="42">
        <f>MAX(0,((E28/30000)-2))*10000</f>
        <v>2003.3333333333348</v>
      </c>
      <c r="F19" s="42">
        <f>(1/2)*MAX(0,((F28/30000)-($F28/30000)))*10000</f>
        <v>0</v>
      </c>
      <c r="G19" s="42">
        <f>MAX(0,((G28/30000)-($F28/30000)))*10000</f>
        <v>1650.7680000000003</v>
      </c>
      <c r="H19" s="42">
        <f>MAX(0,((H28/30000)-($F28/30000)))*10000</f>
        <v>964.39446666666925</v>
      </c>
      <c r="I19" s="42">
        <f>MAX(0,((I28/30000)-($F28/30000)))*10000</f>
        <v>1117.7390226666662</v>
      </c>
      <c r="J19" s="42">
        <f>MAX(0,((J28/30000)-($F28/30000)))*10000</f>
        <v>2869.5472304106675</v>
      </c>
      <c r="K19" s="42">
        <f>(1/2)*MAX(0,((K28/30000)-($K28/30000)))*10000</f>
        <v>0</v>
      </c>
      <c r="L19" s="42">
        <f>MAX(0,((L28/30000)-($K28/30000)))*10000</f>
        <v>1822.5812593368573</v>
      </c>
      <c r="M19" s="42">
        <f>MAX(0,((M28/30000)-($K28/30000)))*10000</f>
        <v>328.71554855896881</v>
      </c>
      <c r="O19" s="41">
        <f>MAX(0,((O28/30000)-($F28/30000)))*10000</f>
        <v>0</v>
      </c>
    </row>
    <row r="20" spans="1:15" x14ac:dyDescent="0.2">
      <c r="A20" s="41" t="s">
        <v>98</v>
      </c>
      <c r="C20" s="42">
        <f>MAX(0,((C28/30000)-($C28/30000)))*10000</f>
        <v>0</v>
      </c>
      <c r="D20" s="42">
        <f>MAX(0,((D28/30000)-($C28/30000)))*10000</f>
        <v>2944.444444444443</v>
      </c>
      <c r="E20" s="42">
        <f>MAX(0,((E28/30000)-($C28/30000)))*10000</f>
        <v>3114.4444444444462</v>
      </c>
      <c r="F20" s="42">
        <f>MAX(0,((F28/30000)-($C28/30000)))*10000</f>
        <v>1813.9444444444441</v>
      </c>
      <c r="G20" s="42">
        <f>MAX(0,((G28/30000)-($C28/30000)))*10000</f>
        <v>3464.7124444444444</v>
      </c>
      <c r="H20" s="42">
        <f>(1/2)*MAX(0,((H28/30000)-($H28/30000)))*10000</f>
        <v>0</v>
      </c>
      <c r="I20" s="42">
        <f>MAX(0,((I28/30000)-($H28/30000)))*10000</f>
        <v>153.34455599999686</v>
      </c>
      <c r="J20" s="42">
        <f>MAX(0,((J28/30000)-($H28/30000)))*10000</f>
        <v>1905.1527637439981</v>
      </c>
      <c r="K20" s="42">
        <f>MAX(0,((K28/30000)-($H28/30000)))*10000</f>
        <v>469.29567918239547</v>
      </c>
      <c r="L20" s="42">
        <f>MAX(0,((L28/30000)-($H28/30000)))*10000</f>
        <v>2291.8769385192527</v>
      </c>
      <c r="M20" s="42">
        <f>(1/2)*MAX(0,((M28/30000)-($M28/30000)))*10000</f>
        <v>0</v>
      </c>
    </row>
    <row r="21" spans="1:15" x14ac:dyDescent="0.2">
      <c r="A21" s="41" t="s">
        <v>99</v>
      </c>
      <c r="C21" s="42">
        <v>0</v>
      </c>
      <c r="D21" s="42">
        <f>(1/2)*MAX(0,((D28/30000)-($D28/30000)))*10000</f>
        <v>0</v>
      </c>
      <c r="E21" s="42">
        <f>MAX(0,((E28/30000)-($D28/30000)))*10000</f>
        <v>170.00000000000347</v>
      </c>
      <c r="F21" s="42">
        <f>(1/2)*MAX(0,((F28/30000)-($D28/30000)))*10000</f>
        <v>0</v>
      </c>
      <c r="G21" s="42">
        <f>(1/2)*MAX(0,((G28/30000)-($D28/30000)))*10000</f>
        <v>260.13400000000075</v>
      </c>
      <c r="H21" s="42">
        <f>(1/2)*MAX(0,((H28/30000)-($D28/30000)))*10000</f>
        <v>0</v>
      </c>
      <c r="I21" s="42">
        <f>(1/2)*MAX(0,((I28/30000)-($I28/30000)))*10000</f>
        <v>0</v>
      </c>
      <c r="J21" s="42">
        <f>MAX(0,((J28/30000)-($I28/30000)))*10000</f>
        <v>1751.808207744001</v>
      </c>
      <c r="K21" s="42">
        <f>MAX(0,((K28/30000)-($I28/30000)))*10000</f>
        <v>315.95112318239859</v>
      </c>
      <c r="L21" s="42">
        <f>MAX(0,((L28/30000)-($I28/30000)))*10000</f>
        <v>2138.5323825192559</v>
      </c>
      <c r="M21" s="42">
        <f>MAX(0,((M28/30000)-($I28/30000)))*10000</f>
        <v>644.6666717413674</v>
      </c>
    </row>
    <row r="22" spans="1:15" x14ac:dyDescent="0.2">
      <c r="A22" s="41" t="s">
        <v>104</v>
      </c>
      <c r="C22" s="42">
        <f>SUM(C16:C17,C19:C21)</f>
        <v>235000</v>
      </c>
      <c r="D22" s="42">
        <f t="shared" ref="D22:M22" si="5">SUM(D16:D17,D19:D21)</f>
        <v>341077.77777777775</v>
      </c>
      <c r="E22" s="42">
        <f t="shared" si="5"/>
        <v>341890.77777777775</v>
      </c>
      <c r="F22" s="42">
        <f t="shared" si="5"/>
        <v>285238.0244444444</v>
      </c>
      <c r="G22" s="42">
        <f t="shared" si="5"/>
        <v>340623.83474444441</v>
      </c>
      <c r="H22" s="42">
        <f t="shared" si="5"/>
        <v>289075.29847466666</v>
      </c>
      <c r="I22" s="42">
        <f t="shared" si="5"/>
        <v>294323.80063674669</v>
      </c>
      <c r="J22" s="42">
        <f t="shared" si="5"/>
        <v>352973.68883520894</v>
      </c>
      <c r="K22" s="42">
        <f t="shared" si="5"/>
        <v>298666.80332271114</v>
      </c>
      <c r="L22" s="42">
        <f t="shared" si="5"/>
        <v>358602.23939381423</v>
      </c>
      <c r="M22" s="42">
        <f t="shared" si="5"/>
        <v>303780.83787610469</v>
      </c>
    </row>
    <row r="23" spans="1:15" x14ac:dyDescent="0.2">
      <c r="A23" s="41" t="s">
        <v>105</v>
      </c>
    </row>
    <row r="24" spans="1:15" x14ac:dyDescent="0.2">
      <c r="A24" s="41" t="s">
        <v>106</v>
      </c>
    </row>
    <row r="25" spans="1:15" x14ac:dyDescent="0.2">
      <c r="A25" s="41" t="s">
        <v>107</v>
      </c>
      <c r="C25" s="42">
        <v>35000</v>
      </c>
      <c r="D25" s="42">
        <f>C25</f>
        <v>35000</v>
      </c>
      <c r="E25" s="42">
        <f t="shared" ref="E25:G26" si="6">D25</f>
        <v>35000</v>
      </c>
      <c r="F25" s="42">
        <f t="shared" si="6"/>
        <v>35000</v>
      </c>
      <c r="G25" s="42">
        <f t="shared" si="6"/>
        <v>35000</v>
      </c>
      <c r="H25" s="42">
        <f>1.05*G25</f>
        <v>36750</v>
      </c>
      <c r="I25" s="42">
        <f>H25</f>
        <v>36750</v>
      </c>
      <c r="J25" s="42">
        <f t="shared" ref="J25:M26" si="7">I25</f>
        <v>36750</v>
      </c>
      <c r="K25" s="42">
        <f t="shared" si="7"/>
        <v>36750</v>
      </c>
      <c r="L25" s="42">
        <f t="shared" si="7"/>
        <v>36750</v>
      </c>
      <c r="M25" s="42">
        <f t="shared" si="7"/>
        <v>36750</v>
      </c>
    </row>
    <row r="26" spans="1:15" x14ac:dyDescent="0.2">
      <c r="A26" s="41" t="s">
        <v>108</v>
      </c>
      <c r="C26" s="42">
        <v>5000</v>
      </c>
      <c r="D26" s="42">
        <f>C26</f>
        <v>5000</v>
      </c>
      <c r="E26" s="42">
        <f t="shared" si="6"/>
        <v>5000</v>
      </c>
      <c r="F26" s="42">
        <f t="shared" si="6"/>
        <v>5000</v>
      </c>
      <c r="G26" s="42">
        <f t="shared" si="6"/>
        <v>5000</v>
      </c>
      <c r="H26" s="42">
        <f>1.05*G26</f>
        <v>5250</v>
      </c>
      <c r="I26" s="42">
        <f>H26</f>
        <v>5250</v>
      </c>
      <c r="J26" s="42">
        <f t="shared" si="7"/>
        <v>5250</v>
      </c>
      <c r="K26" s="42">
        <f t="shared" si="7"/>
        <v>5250</v>
      </c>
      <c r="L26" s="42">
        <f t="shared" si="7"/>
        <v>5250</v>
      </c>
      <c r="M26" s="42">
        <f t="shared" si="7"/>
        <v>5250</v>
      </c>
    </row>
    <row r="27" spans="1:15" x14ac:dyDescent="0.2">
      <c r="A27" s="41" t="s">
        <v>109</v>
      </c>
      <c r="C27" s="42">
        <f>25000*(2/3)</f>
        <v>16666.666666666664</v>
      </c>
      <c r="D27" s="42">
        <f>1.02^(D3-1)*25000</f>
        <v>25500</v>
      </c>
      <c r="E27" s="42">
        <f t="shared" ref="E27:L27" si="8">1.02^(E3-1)*25000</f>
        <v>26010</v>
      </c>
      <c r="F27" s="42">
        <f>1.02^(F3-1)*25000-(1/6)*1.02^(F3-1)*25000</f>
        <v>22108.5</v>
      </c>
      <c r="G27" s="42">
        <f t="shared" si="8"/>
        <v>27060.804</v>
      </c>
      <c r="H27" s="42">
        <f>1.02^(H3-1)*25000-(1/6)*1.02^(H3-1)*25000</f>
        <v>23001.683400000002</v>
      </c>
      <c r="I27" s="42">
        <f>1.02^(I3-1)*25000-(1/6)*1.02^(I3-1)*25000</f>
        <v>23461.717068000002</v>
      </c>
      <c r="J27" s="42">
        <f t="shared" si="8"/>
        <v>28717.141691231995</v>
      </c>
      <c r="K27" s="42">
        <f>1.02^(K3-1)*25000-(1/6)*1.02^(K3-1)*25000</f>
        <v>24409.570437547198</v>
      </c>
      <c r="L27" s="42">
        <f t="shared" si="8"/>
        <v>29877.31421555777</v>
      </c>
      <c r="M27" s="42">
        <f>1.02^(M3-1)*25000-(1/6)*1.02^(M3-1)*25000</f>
        <v>25395.717083224103</v>
      </c>
    </row>
    <row r="28" spans="1:15" x14ac:dyDescent="0.2">
      <c r="A28" s="41" t="s">
        <v>110</v>
      </c>
      <c r="C28" s="42">
        <f>SUM(C25:C27)</f>
        <v>56666.666666666664</v>
      </c>
      <c r="D28" s="42">
        <f t="shared" ref="D28:M28" si="9">SUM(D25:D27)</f>
        <v>65500</v>
      </c>
      <c r="E28" s="42">
        <f t="shared" si="9"/>
        <v>66010</v>
      </c>
      <c r="F28" s="42">
        <f t="shared" si="9"/>
        <v>62108.5</v>
      </c>
      <c r="G28" s="42">
        <f t="shared" si="9"/>
        <v>67060.804000000004</v>
      </c>
      <c r="H28" s="42">
        <f t="shared" si="9"/>
        <v>65001.683400000002</v>
      </c>
      <c r="I28" s="42">
        <f t="shared" si="9"/>
        <v>65461.717067999998</v>
      </c>
      <c r="J28" s="42">
        <f t="shared" si="9"/>
        <v>70717.141691231998</v>
      </c>
      <c r="K28" s="42">
        <f t="shared" si="9"/>
        <v>66409.570437547198</v>
      </c>
      <c r="L28" s="42">
        <f t="shared" si="9"/>
        <v>71877.314215557766</v>
      </c>
      <c r="M28" s="42">
        <f t="shared" si="9"/>
        <v>67395.717083224095</v>
      </c>
    </row>
    <row r="29" spans="1:15" x14ac:dyDescent="0.2">
      <c r="A29" s="41" t="s">
        <v>111</v>
      </c>
    </row>
    <row r="30" spans="1:15" x14ac:dyDescent="0.2">
      <c r="A30" s="41" t="s">
        <v>112</v>
      </c>
      <c r="C30" s="42">
        <f>0.03*C16</f>
        <v>6150</v>
      </c>
      <c r="D30" s="42">
        <f t="shared" ref="D30:M30" si="10">0.03*D16</f>
        <v>9180</v>
      </c>
      <c r="E30" s="42">
        <f t="shared" si="10"/>
        <v>9180</v>
      </c>
      <c r="F30" s="42">
        <f t="shared" si="10"/>
        <v>7575.4514999999992</v>
      </c>
      <c r="G30" s="42">
        <f t="shared" si="10"/>
        <v>9120.9029999999984</v>
      </c>
      <c r="H30" s="42">
        <f t="shared" si="10"/>
        <v>7697.4180751499989</v>
      </c>
      <c r="I30" s="42">
        <f t="shared" si="10"/>
        <v>7836.2133762015001</v>
      </c>
      <c r="J30" s="42">
        <f t="shared" si="10"/>
        <v>9428.4936021029989</v>
      </c>
      <c r="K30" s="42">
        <f t="shared" si="10"/>
        <v>7961.8756605451199</v>
      </c>
      <c r="L30" s="42">
        <f t="shared" si="10"/>
        <v>9586.1607189872411</v>
      </c>
      <c r="M30" s="42">
        <f t="shared" si="10"/>
        <v>8090.0637568040465</v>
      </c>
    </row>
    <row r="31" spans="1:15" x14ac:dyDescent="0.2">
      <c r="A31" s="41" t="s">
        <v>113</v>
      </c>
      <c r="C31" s="42">
        <f>SUM(C28,C30)</f>
        <v>62816.666666666664</v>
      </c>
      <c r="D31" s="42">
        <f t="shared" ref="D31:M31" si="11">SUM(D28,D30)</f>
        <v>74680</v>
      </c>
      <c r="E31" s="42">
        <f t="shared" si="11"/>
        <v>75190</v>
      </c>
      <c r="F31" s="42">
        <f t="shared" si="11"/>
        <v>69683.951499999996</v>
      </c>
      <c r="G31" s="42">
        <f t="shared" si="11"/>
        <v>76181.706999999995</v>
      </c>
      <c r="H31" s="42">
        <f t="shared" si="11"/>
        <v>72699.101475150004</v>
      </c>
      <c r="I31" s="42">
        <f t="shared" si="11"/>
        <v>73297.930444201498</v>
      </c>
      <c r="J31" s="42">
        <f t="shared" si="11"/>
        <v>80145.635293334999</v>
      </c>
      <c r="K31" s="42">
        <f t="shared" si="11"/>
        <v>74371.446098092318</v>
      </c>
      <c r="L31" s="42">
        <f t="shared" si="11"/>
        <v>81463.474934545011</v>
      </c>
      <c r="M31" s="42">
        <f t="shared" si="11"/>
        <v>75485.780840028136</v>
      </c>
    </row>
    <row r="33" spans="1:13" x14ac:dyDescent="0.2">
      <c r="A33" s="41" t="s">
        <v>0</v>
      </c>
      <c r="C33" s="42">
        <f>C22-C31</f>
        <v>172183.33333333334</v>
      </c>
      <c r="D33" s="42">
        <f t="shared" ref="D33:M33" si="12">D22-D31</f>
        <v>266397.77777777775</v>
      </c>
      <c r="E33" s="42">
        <f t="shared" si="12"/>
        <v>266700.77777777775</v>
      </c>
      <c r="F33" s="42">
        <f t="shared" si="12"/>
        <v>215554.0729444444</v>
      </c>
      <c r="G33" s="42">
        <f t="shared" si="12"/>
        <v>264442.12774444441</v>
      </c>
      <c r="H33" s="42">
        <f t="shared" si="12"/>
        <v>216376.19699951666</v>
      </c>
      <c r="I33" s="42">
        <f t="shared" si="12"/>
        <v>221025.87019254518</v>
      </c>
      <c r="J33" s="42">
        <f t="shared" si="12"/>
        <v>272828.05354187393</v>
      </c>
      <c r="K33" s="42">
        <f t="shared" si="12"/>
        <v>224295.35722461884</v>
      </c>
      <c r="L33" s="42">
        <f t="shared" si="12"/>
        <v>277138.76445926924</v>
      </c>
      <c r="M33" s="42">
        <f t="shared" si="12"/>
        <v>228295.05703607656</v>
      </c>
    </row>
    <row r="35" spans="1:13" x14ac:dyDescent="0.2">
      <c r="A35" s="41" t="s">
        <v>114</v>
      </c>
    </row>
    <row r="36" spans="1:13" x14ac:dyDescent="0.2">
      <c r="A36" s="41" t="s">
        <v>115</v>
      </c>
      <c r="D36" s="42">
        <f>5*10000</f>
        <v>50000</v>
      </c>
      <c r="F36" s="42">
        <f>5*10000</f>
        <v>50000</v>
      </c>
      <c r="H36" s="42">
        <f>5.5*10000</f>
        <v>55000</v>
      </c>
      <c r="I36" s="42">
        <f>5.5*10000</f>
        <v>55000</v>
      </c>
      <c r="K36" s="42">
        <f>5.5*10000</f>
        <v>55000</v>
      </c>
      <c r="M36" s="42">
        <f>5.5*10000</f>
        <v>55000</v>
      </c>
    </row>
    <row r="37" spans="1:13" x14ac:dyDescent="0.2">
      <c r="A37" s="41" t="s">
        <v>116</v>
      </c>
      <c r="D37" s="42">
        <f>0.03*SUM(D9:H9)</f>
        <v>15150</v>
      </c>
      <c r="F37" s="42">
        <f>0.03*SUM(F7:J7)</f>
        <v>15454.514999999999</v>
      </c>
      <c r="H37" s="42">
        <f>0.03*SUM(H8:L8)</f>
        <v>15765.150751500001</v>
      </c>
      <c r="I37" s="42">
        <f>0.03*SUM(I9:M9)</f>
        <v>15922.802259014999</v>
      </c>
      <c r="K37" s="42">
        <f>0.03*5*K7</f>
        <v>16242.850584421203</v>
      </c>
      <c r="M37" s="42">
        <f>0.03*5*M8</f>
        <v>16569.331881168069</v>
      </c>
    </row>
    <row r="38" spans="1:13" x14ac:dyDescent="0.2">
      <c r="A38" s="41" t="s">
        <v>117</v>
      </c>
      <c r="G38" s="42">
        <v>100000</v>
      </c>
    </row>
    <row r="40" spans="1:13" x14ac:dyDescent="0.2">
      <c r="A40" s="41" t="s">
        <v>118</v>
      </c>
      <c r="C40" s="42">
        <f t="shared" ref="C40:L40" si="13">C33-SUM(C36:C38)</f>
        <v>172183.33333333334</v>
      </c>
      <c r="D40" s="42">
        <f t="shared" si="13"/>
        <v>201247.77777777775</v>
      </c>
      <c r="E40" s="42">
        <f t="shared" si="13"/>
        <v>266700.77777777775</v>
      </c>
      <c r="F40" s="42">
        <f t="shared" si="13"/>
        <v>150099.55794444442</v>
      </c>
      <c r="G40" s="42">
        <f t="shared" si="13"/>
        <v>164442.12774444441</v>
      </c>
      <c r="H40" s="42">
        <f t="shared" si="13"/>
        <v>145611.04624801665</v>
      </c>
      <c r="I40" s="42">
        <f t="shared" si="13"/>
        <v>150103.06793353017</v>
      </c>
      <c r="J40" s="42">
        <f t="shared" si="13"/>
        <v>272828.05354187393</v>
      </c>
      <c r="K40" s="42">
        <f t="shared" si="13"/>
        <v>153052.50664019765</v>
      </c>
      <c r="L40" s="42">
        <f t="shared" si="13"/>
        <v>277138.76445926924</v>
      </c>
    </row>
    <row r="41" spans="1:13" x14ac:dyDescent="0.2">
      <c r="A41" s="41" t="s">
        <v>119</v>
      </c>
      <c r="L41" s="42">
        <f>M33/0.1</f>
        <v>2282950.5703607653</v>
      </c>
    </row>
    <row r="43" spans="1:13" x14ac:dyDescent="0.2">
      <c r="A43" s="41" t="s">
        <v>120</v>
      </c>
      <c r="B43" s="45">
        <f>IRR(B46:L46)</f>
        <v>0.10513672751508429</v>
      </c>
    </row>
    <row r="46" spans="1:13" x14ac:dyDescent="0.2">
      <c r="A46" s="41" t="s">
        <v>121</v>
      </c>
      <c r="B46" s="41">
        <v>-2000000</v>
      </c>
      <c r="C46" s="42">
        <f t="shared" ref="C46:L46" si="14">SUM(C40:C41)</f>
        <v>172183.33333333334</v>
      </c>
      <c r="D46" s="42">
        <f t="shared" si="14"/>
        <v>201247.77777777775</v>
      </c>
      <c r="E46" s="42">
        <f t="shared" si="14"/>
        <v>266700.77777777775</v>
      </c>
      <c r="F46" s="42">
        <f t="shared" si="14"/>
        <v>150099.55794444442</v>
      </c>
      <c r="G46" s="42">
        <f t="shared" si="14"/>
        <v>164442.12774444441</v>
      </c>
      <c r="H46" s="42">
        <f t="shared" si="14"/>
        <v>145611.04624801665</v>
      </c>
      <c r="I46" s="42">
        <f t="shared" si="14"/>
        <v>150103.06793353017</v>
      </c>
      <c r="J46" s="42">
        <f t="shared" si="14"/>
        <v>272828.05354187393</v>
      </c>
      <c r="K46" s="42">
        <f t="shared" si="14"/>
        <v>153052.50664019765</v>
      </c>
      <c r="L46" s="42">
        <f t="shared" si="14"/>
        <v>2560089.3348200344</v>
      </c>
    </row>
    <row r="48" spans="1:13" x14ac:dyDescent="0.2">
      <c r="A48" s="41">
        <f>SUM(C36:L38)/SUM(C33:L33)</f>
        <v>0.18504213166683312</v>
      </c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/>
  </sheetViews>
  <sheetFormatPr defaultRowHeight="13.2" x14ac:dyDescent="0.25"/>
  <cols>
    <col min="1" max="16384" width="8.88671875" style="25"/>
  </cols>
  <sheetData>
    <row r="1" spans="1:18" x14ac:dyDescent="0.25">
      <c r="A1" s="25" t="s">
        <v>16</v>
      </c>
      <c r="R1" s="25" t="s">
        <v>17</v>
      </c>
    </row>
    <row r="2" spans="1:18" x14ac:dyDescent="0.25">
      <c r="A2" s="25" t="s">
        <v>18</v>
      </c>
      <c r="B2" s="25" t="s">
        <v>19</v>
      </c>
      <c r="C2" s="25" t="s">
        <v>20</v>
      </c>
      <c r="D2" s="25" t="s">
        <v>21</v>
      </c>
      <c r="E2" s="25" t="s">
        <v>22</v>
      </c>
    </row>
    <row r="3" spans="1:18" x14ac:dyDescent="0.25">
      <c r="A3" s="25">
        <v>1988</v>
      </c>
      <c r="B3" s="26">
        <v>4.4194034390383399E-2</v>
      </c>
      <c r="C3" s="26">
        <v>9.1850000000000001E-2</v>
      </c>
      <c r="D3" s="26">
        <f ca="1">NPIhist!E14</f>
        <v>0.1309649275061846</v>
      </c>
      <c r="E3" s="26">
        <v>0.1157</v>
      </c>
    </row>
    <row r="4" spans="1:18" x14ac:dyDescent="0.25">
      <c r="A4" s="25">
        <f>1+A3</f>
        <v>1989</v>
      </c>
      <c r="B4" s="26">
        <v>4.6472994918363701E-2</v>
      </c>
      <c r="C4" s="26">
        <v>8.1633999999999901E-2</v>
      </c>
      <c r="D4" s="26">
        <f ca="1">NPIhist!E15</f>
        <v>0.12642395329809686</v>
      </c>
      <c r="E4" s="26">
        <v>0.1133</v>
      </c>
    </row>
    <row r="5" spans="1:18" x14ac:dyDescent="0.25">
      <c r="A5" s="25">
        <f t="shared" ref="A5:A26" si="0">1+A4</f>
        <v>1990</v>
      </c>
      <c r="B5" s="26">
        <v>6.1062747325985704E-2</v>
      </c>
      <c r="C5" s="26">
        <v>8.4435999999999997E-2</v>
      </c>
      <c r="D5" s="26">
        <f ca="1">NPIhist!E16</f>
        <v>0.11811101066435481</v>
      </c>
      <c r="E5" s="26">
        <v>0.1138</v>
      </c>
    </row>
    <row r="6" spans="1:18" x14ac:dyDescent="0.25">
      <c r="A6" s="25">
        <f t="shared" si="0"/>
        <v>1991</v>
      </c>
      <c r="B6" s="26">
        <v>3.0642949124858699E-2</v>
      </c>
      <c r="C6" s="26">
        <v>7.3013399999999992E-2</v>
      </c>
      <c r="D6" s="26">
        <f ca="1">NPIhist!E17</f>
        <v>0.10468554018441667</v>
      </c>
      <c r="E6" s="26">
        <v>0.1191</v>
      </c>
    </row>
    <row r="7" spans="1:18" x14ac:dyDescent="0.25">
      <c r="A7" s="25">
        <f t="shared" si="0"/>
        <v>1992</v>
      </c>
      <c r="B7" s="26">
        <v>2.9006642776966799E-2</v>
      </c>
      <c r="C7" s="26">
        <v>7.2572700000000004E-2</v>
      </c>
      <c r="D7" s="26">
        <f ca="1">NPIhist!E18</f>
        <v>9.4195036030524815E-2</v>
      </c>
      <c r="E7" s="26">
        <v>0.1215</v>
      </c>
    </row>
    <row r="8" spans="1:18" x14ac:dyDescent="0.25">
      <c r="A8" s="25">
        <f t="shared" si="0"/>
        <v>1993</v>
      </c>
      <c r="B8" s="26">
        <v>2.7484228589443802E-2</v>
      </c>
      <c r="C8" s="26">
        <v>6.5443500000000002E-2</v>
      </c>
      <c r="D8" s="26">
        <f ca="1">NPIhist!E19</f>
        <v>8.8988525985927547E-2</v>
      </c>
      <c r="E8" s="26">
        <v>0.1225</v>
      </c>
    </row>
    <row r="9" spans="1:18" x14ac:dyDescent="0.25">
      <c r="A9" s="25">
        <f t="shared" si="0"/>
        <v>1994</v>
      </c>
      <c r="B9" s="26">
        <v>2.6748993678024902E-2</v>
      </c>
      <c r="C9" s="26">
        <v>7.9923999999999898E-2</v>
      </c>
      <c r="D9" s="26">
        <f ca="1">NPIhist!E20</f>
        <v>8.7494488860627495E-2</v>
      </c>
      <c r="E9" s="26">
        <v>0.12180000000000001</v>
      </c>
    </row>
    <row r="10" spans="1:18" x14ac:dyDescent="0.25">
      <c r="A10" s="25">
        <f t="shared" si="0"/>
        <v>1995</v>
      </c>
      <c r="B10" s="26">
        <v>2.53841015311124E-2</v>
      </c>
      <c r="C10" s="26">
        <v>6.0280199999999902E-2</v>
      </c>
      <c r="D10" s="26">
        <f ca="1">NPIhist!E21</f>
        <v>8.6819389050949658E-2</v>
      </c>
      <c r="E10" s="26">
        <v>0.1196</v>
      </c>
    </row>
    <row r="11" spans="1:18" x14ac:dyDescent="0.25">
      <c r="A11" s="25">
        <f t="shared" si="0"/>
        <v>1996</v>
      </c>
      <c r="B11" s="26">
        <v>3.3224755691330897E-2</v>
      </c>
      <c r="C11" s="26">
        <v>6.7252499999999993E-2</v>
      </c>
      <c r="D11" s="26">
        <f ca="1">NPIhist!E22</f>
        <v>8.7667904149133724E-2</v>
      </c>
      <c r="E11" s="26">
        <v>0.1182</v>
      </c>
    </row>
    <row r="12" spans="1:18" x14ac:dyDescent="0.25">
      <c r="A12" s="25">
        <f t="shared" si="0"/>
        <v>1997</v>
      </c>
      <c r="B12" s="26">
        <v>1.7023959742788298E-2</v>
      </c>
      <c r="C12" s="26">
        <v>6.0228299999999901E-2</v>
      </c>
      <c r="D12" s="26">
        <f ca="1">NPIhist!E23</f>
        <v>9.0181687199596405E-2</v>
      </c>
      <c r="E12" s="26">
        <v>0.1159</v>
      </c>
    </row>
    <row r="13" spans="1:18" x14ac:dyDescent="0.25">
      <c r="A13" s="25">
        <f t="shared" si="0"/>
        <v>1998</v>
      </c>
      <c r="B13" s="26">
        <v>1.6119033673079999E-2</v>
      </c>
      <c r="C13" s="26">
        <v>5.4235079999999998E-2</v>
      </c>
      <c r="D13" s="26">
        <f ca="1">NPIhist!E24</f>
        <v>9.3517901516911195E-2</v>
      </c>
      <c r="E13" s="26">
        <v>0.1135</v>
      </c>
    </row>
    <row r="14" spans="1:18" x14ac:dyDescent="0.25">
      <c r="A14" s="25">
        <f t="shared" si="0"/>
        <v>1999</v>
      </c>
      <c r="B14" s="26">
        <v>2.6845634388496801E-2</v>
      </c>
      <c r="C14" s="26">
        <v>6.8207779999999898E-2</v>
      </c>
      <c r="D14" s="26">
        <f ca="1">NPIhist!E25</f>
        <v>9.4424689933908512E-2</v>
      </c>
      <c r="E14" s="26">
        <v>0.1128</v>
      </c>
    </row>
    <row r="15" spans="1:18" x14ac:dyDescent="0.25">
      <c r="A15" s="25">
        <f t="shared" si="0"/>
        <v>2000</v>
      </c>
      <c r="B15" s="26">
        <v>3.3868089945001401E-2</v>
      </c>
      <c r="C15" s="26">
        <v>5.5804900000000005E-2</v>
      </c>
      <c r="D15" s="26">
        <f ca="1">NPIhist!E26</f>
        <v>9.5627575665711007E-2</v>
      </c>
      <c r="E15" s="26">
        <v>0.1129</v>
      </c>
    </row>
    <row r="16" spans="1:18" x14ac:dyDescent="0.25">
      <c r="A16" s="25">
        <f t="shared" si="0"/>
        <v>2001</v>
      </c>
      <c r="B16" s="26">
        <v>1.55172329220198E-2</v>
      </c>
      <c r="C16" s="26">
        <v>5.7508949999999899E-2</v>
      </c>
      <c r="D16" s="26">
        <f ca="1">NPIhist!E27</f>
        <v>9.4667012383880644E-2</v>
      </c>
      <c r="E16" s="26">
        <v>0.1154</v>
      </c>
    </row>
    <row r="17" spans="1:6" x14ac:dyDescent="0.25">
      <c r="A17" s="25">
        <f t="shared" si="0"/>
        <v>2002</v>
      </c>
      <c r="B17" s="26">
        <v>2.3769093172425003E-2</v>
      </c>
      <c r="C17" s="26">
        <v>4.8353799999999995E-2</v>
      </c>
      <c r="D17" s="26">
        <f ca="1">NPIhist!E28</f>
        <v>9.3564688584910183E-2</v>
      </c>
      <c r="E17" s="26">
        <v>0.11559999999999999</v>
      </c>
    </row>
    <row r="18" spans="1:6" x14ac:dyDescent="0.25">
      <c r="A18" s="25">
        <f t="shared" si="0"/>
        <v>2003</v>
      </c>
      <c r="B18" s="26">
        <v>1.8794928898807101E-2</v>
      </c>
      <c r="C18" s="26">
        <v>5.1117099999999895E-2</v>
      </c>
      <c r="D18" s="26">
        <f ca="1">NPIhist!E29</f>
        <v>9.3421768650109094E-2</v>
      </c>
      <c r="E18" s="26">
        <v>0.11</v>
      </c>
    </row>
    <row r="19" spans="1:6" x14ac:dyDescent="0.25">
      <c r="A19" s="25">
        <f t="shared" si="0"/>
        <v>2004</v>
      </c>
      <c r="B19" s="26">
        <v>3.2555607196771599E-2</v>
      </c>
      <c r="C19" s="26">
        <v>4.8440740000000003E-2</v>
      </c>
      <c r="D19" s="26">
        <f ca="1">NPIhist!E30</f>
        <v>9.5284638197695504E-2</v>
      </c>
      <c r="E19" s="26">
        <v>0.1028</v>
      </c>
    </row>
    <row r="20" spans="1:6" x14ac:dyDescent="0.25">
      <c r="A20" s="25">
        <f t="shared" si="0"/>
        <v>2005</v>
      </c>
      <c r="B20" s="26">
        <v>3.4156593268642899E-2</v>
      </c>
      <c r="C20" s="26">
        <v>4.612641E-2</v>
      </c>
      <c r="D20" s="26">
        <f ca="1">NPIhist!E31</f>
        <v>9.8882535990141074E-2</v>
      </c>
      <c r="E20" s="26">
        <v>9.4299999999999995E-2</v>
      </c>
    </row>
    <row r="21" spans="1:6" x14ac:dyDescent="0.25">
      <c r="A21" s="25">
        <f t="shared" si="0"/>
        <v>2006</v>
      </c>
      <c r="B21" s="26">
        <v>2.5406494356729301E-2</v>
      </c>
      <c r="C21" s="26">
        <v>4.909314E-2</v>
      </c>
      <c r="D21" s="26">
        <f ca="1">NPIhist!E32</f>
        <v>0.10112783035216455</v>
      </c>
      <c r="E21" s="26">
        <v>8.8099999999999998E-2</v>
      </c>
    </row>
    <row r="22" spans="1:6" x14ac:dyDescent="0.25">
      <c r="A22" s="25">
        <f t="shared" si="0"/>
        <v>2007</v>
      </c>
      <c r="B22" s="26">
        <v>4.0812705274058496E-2</v>
      </c>
      <c r="C22" s="26">
        <v>4.5039160000000002E-2</v>
      </c>
      <c r="D22" s="26">
        <f ca="1">NPIhist!E33</f>
        <v>0.10298955638772278</v>
      </c>
      <c r="E22" s="26">
        <v>8.4099999999999994E-2</v>
      </c>
    </row>
    <row r="23" spans="1:6" x14ac:dyDescent="0.25">
      <c r="A23" s="25">
        <f t="shared" si="0"/>
        <v>2008</v>
      </c>
      <c r="B23" s="26">
        <v>9.1413782510518695E-4</v>
      </c>
      <c r="C23" s="26">
        <v>3.0260099999999998E-2</v>
      </c>
      <c r="D23" s="26">
        <f ca="1">NPIhist!E34</f>
        <v>9.714124094122556E-2</v>
      </c>
      <c r="E23" s="26">
        <v>8.4699999999999998E-2</v>
      </c>
    </row>
    <row r="24" spans="1:6" x14ac:dyDescent="0.25">
      <c r="A24" s="25">
        <f t="shared" si="0"/>
        <v>2009</v>
      </c>
      <c r="B24" s="26">
        <v>2.7213185742996401E-2</v>
      </c>
      <c r="C24" s="26">
        <v>4.58010999999999E-2</v>
      </c>
      <c r="D24" s="26">
        <f ca="1">NPIhist!E35</f>
        <v>8.7674102420641109E-2</v>
      </c>
      <c r="E24" s="26">
        <v>9.4899999999999998E-2</v>
      </c>
    </row>
    <row r="25" spans="1:6" x14ac:dyDescent="0.25">
      <c r="A25" s="25">
        <f t="shared" si="0"/>
        <v>2010</v>
      </c>
      <c r="B25" s="26">
        <v>1.4956921920974999E-2</v>
      </c>
      <c r="C25" s="26">
        <v>4.13781999999999E-2</v>
      </c>
      <c r="D25" s="26">
        <f ca="1">NPIhist!E36</f>
        <v>8.896464772252699E-2</v>
      </c>
      <c r="E25" s="26">
        <v>9.5799999999999996E-2</v>
      </c>
    </row>
    <row r="26" spans="1:6" x14ac:dyDescent="0.25">
      <c r="A26" s="25">
        <f t="shared" si="0"/>
        <v>2011</v>
      </c>
      <c r="E26" s="26">
        <v>9.0999999999999998E-2</v>
      </c>
    </row>
    <row r="27" spans="1:6" x14ac:dyDescent="0.25">
      <c r="A27" s="25" t="s">
        <v>23</v>
      </c>
      <c r="F27" s="25" t="s">
        <v>24</v>
      </c>
    </row>
    <row r="28" spans="1:6" x14ac:dyDescent="0.25">
      <c r="A28" s="25" t="s">
        <v>25</v>
      </c>
      <c r="B28" s="26">
        <f>AVERAGE(B3:B25)</f>
        <v>2.8355437667581196E-2</v>
      </c>
      <c r="C28" s="26">
        <f>AVERAGE(C3:C25)</f>
        <v>5.9913089565217355E-2</v>
      </c>
      <c r="D28" s="26">
        <f ca="1">AVERAGE(D3:D25)</f>
        <v>9.7948723985972208E-2</v>
      </c>
      <c r="E28" s="26">
        <f>AVERAGE(E3:E25)</f>
        <v>0.1089695652173913</v>
      </c>
      <c r="F28" s="26">
        <f ca="1">E28-D28</f>
        <v>1.1020841231419096E-2</v>
      </c>
    </row>
    <row r="29" spans="1:6" x14ac:dyDescent="0.25">
      <c r="A29" s="25" t="s">
        <v>26</v>
      </c>
      <c r="B29" s="26">
        <f>AVERAGE(B7:B25)</f>
        <v>2.4726438978672424E-2</v>
      </c>
      <c r="C29" s="26">
        <f>AVERAGE(C7:C25)</f>
        <v>5.5108824210526264E-2</v>
      </c>
      <c r="D29" s="26">
        <f ca="1">AVERAGE(D7:D25)</f>
        <v>9.3296590527595147E-2</v>
      </c>
      <c r="E29" s="26">
        <f>AVERAGE(E7:E25)</f>
        <v>0.1076</v>
      </c>
      <c r="F29" s="26">
        <f ca="1">E29-D29</f>
        <v>1.4303409472404854E-2</v>
      </c>
    </row>
    <row r="30" spans="1:6" x14ac:dyDescent="0.25">
      <c r="A30" s="25" t="s">
        <v>27</v>
      </c>
      <c r="B30" s="26">
        <v>3.9339456175232546E-2</v>
      </c>
    </row>
    <row r="32" spans="1:6" x14ac:dyDescent="0.25">
      <c r="A32" s="25" t="s">
        <v>28</v>
      </c>
    </row>
    <row r="33" spans="1:5" x14ac:dyDescent="0.25">
      <c r="A33" s="25" t="str">
        <f>A2</f>
        <v>Year</v>
      </c>
      <c r="B33" s="25" t="s">
        <v>29</v>
      </c>
      <c r="C33" s="27" t="s">
        <v>19</v>
      </c>
      <c r="D33" s="25" t="s">
        <v>30</v>
      </c>
      <c r="E33" s="25" t="str">
        <f>E2</f>
        <v>PwC IRR</v>
      </c>
    </row>
    <row r="34" spans="1:5" x14ac:dyDescent="0.25">
      <c r="A34" s="25">
        <f t="shared" ref="A34:A53" si="1">A7</f>
        <v>1992</v>
      </c>
      <c r="B34" s="26">
        <f>E34-D34</f>
        <v>3.0600000000000002E-2</v>
      </c>
      <c r="C34" s="26">
        <f t="shared" ref="C34:C52" si="2">B7</f>
        <v>2.9006642776966799E-2</v>
      </c>
      <c r="D34" s="26">
        <v>9.0899999999999995E-2</v>
      </c>
      <c r="E34" s="26">
        <f t="shared" ref="E34:E53" si="3">E7</f>
        <v>0.1215</v>
      </c>
    </row>
    <row r="35" spans="1:5" x14ac:dyDescent="0.25">
      <c r="A35" s="25">
        <f t="shared" si="1"/>
        <v>1993</v>
      </c>
      <c r="B35" s="26">
        <f t="shared" ref="B35:B53" si="4">E35-D35</f>
        <v>2.9700000000000004E-2</v>
      </c>
      <c r="C35" s="26">
        <f t="shared" si="2"/>
        <v>2.7484228589443802E-2</v>
      </c>
      <c r="D35" s="26">
        <v>9.2799999999999994E-2</v>
      </c>
      <c r="E35" s="26">
        <f t="shared" si="3"/>
        <v>0.1225</v>
      </c>
    </row>
    <row r="36" spans="1:5" x14ac:dyDescent="0.25">
      <c r="A36" s="25">
        <f t="shared" si="1"/>
        <v>1994</v>
      </c>
      <c r="B36" s="26">
        <f t="shared" si="4"/>
        <v>2.8900000000000009E-2</v>
      </c>
      <c r="C36" s="26">
        <f t="shared" si="2"/>
        <v>2.6748993678024902E-2</v>
      </c>
      <c r="D36" s="26">
        <v>9.2899999999999996E-2</v>
      </c>
      <c r="E36" s="26">
        <f t="shared" si="3"/>
        <v>0.12180000000000001</v>
      </c>
    </row>
    <row r="37" spans="1:5" x14ac:dyDescent="0.25">
      <c r="A37" s="25">
        <f t="shared" si="1"/>
        <v>1995</v>
      </c>
      <c r="B37" s="26">
        <f t="shared" si="4"/>
        <v>2.6499999999999996E-2</v>
      </c>
      <c r="C37" s="26">
        <f t="shared" si="2"/>
        <v>2.53841015311124E-2</v>
      </c>
      <c r="D37" s="26">
        <v>9.3100000000000002E-2</v>
      </c>
      <c r="E37" s="26">
        <f t="shared" si="3"/>
        <v>0.1196</v>
      </c>
    </row>
    <row r="38" spans="1:5" x14ac:dyDescent="0.25">
      <c r="A38" s="25">
        <f t="shared" si="1"/>
        <v>1996</v>
      </c>
      <c r="B38" s="26">
        <f t="shared" si="4"/>
        <v>2.4300000000000002E-2</v>
      </c>
      <c r="C38" s="26">
        <f t="shared" si="2"/>
        <v>3.3224755691330897E-2</v>
      </c>
      <c r="D38" s="26">
        <v>9.3899999999999997E-2</v>
      </c>
      <c r="E38" s="26">
        <f t="shared" si="3"/>
        <v>0.1182</v>
      </c>
    </row>
    <row r="39" spans="1:5" x14ac:dyDescent="0.25">
      <c r="A39" s="25">
        <f t="shared" si="1"/>
        <v>1997</v>
      </c>
      <c r="B39" s="26">
        <f t="shared" si="4"/>
        <v>2.2400000000000003E-2</v>
      </c>
      <c r="C39" s="26">
        <f t="shared" si="2"/>
        <v>1.7023959742788298E-2</v>
      </c>
      <c r="D39" s="26">
        <v>9.35E-2</v>
      </c>
      <c r="E39" s="26">
        <f t="shared" si="3"/>
        <v>0.1159</v>
      </c>
    </row>
    <row r="40" spans="1:5" x14ac:dyDescent="0.25">
      <c r="A40" s="25">
        <f t="shared" si="1"/>
        <v>1998</v>
      </c>
      <c r="B40" s="26">
        <f t="shared" si="4"/>
        <v>2.2699999999999998E-2</v>
      </c>
      <c r="C40" s="26">
        <f t="shared" si="2"/>
        <v>1.6119033673079999E-2</v>
      </c>
      <c r="D40" s="26">
        <v>9.0800000000000006E-2</v>
      </c>
      <c r="E40" s="26">
        <f t="shared" si="3"/>
        <v>0.1135</v>
      </c>
    </row>
    <row r="41" spans="1:5" x14ac:dyDescent="0.25">
      <c r="A41" s="25">
        <f t="shared" si="1"/>
        <v>1999</v>
      </c>
      <c r="B41" s="26">
        <f t="shared" si="4"/>
        <v>2.1499999999999991E-2</v>
      </c>
      <c r="C41" s="26">
        <f t="shared" si="2"/>
        <v>2.6845634388496801E-2</v>
      </c>
      <c r="D41" s="26">
        <v>9.1300000000000006E-2</v>
      </c>
      <c r="E41" s="26">
        <f t="shared" si="3"/>
        <v>0.1128</v>
      </c>
    </row>
    <row r="42" spans="1:5" x14ac:dyDescent="0.25">
      <c r="A42" s="25">
        <f t="shared" si="1"/>
        <v>2000</v>
      </c>
      <c r="B42" s="26">
        <f t="shared" si="4"/>
        <v>2.1500000000000005E-2</v>
      </c>
      <c r="C42" s="26">
        <f t="shared" si="2"/>
        <v>3.3868089945001401E-2</v>
      </c>
      <c r="D42" s="26">
        <v>9.1399999999999995E-2</v>
      </c>
      <c r="E42" s="26">
        <f t="shared" si="3"/>
        <v>0.1129</v>
      </c>
    </row>
    <row r="43" spans="1:5" x14ac:dyDescent="0.25">
      <c r="A43" s="25">
        <f t="shared" si="1"/>
        <v>2001</v>
      </c>
      <c r="B43" s="26">
        <f t="shared" si="4"/>
        <v>2.1199999999999997E-2</v>
      </c>
      <c r="C43" s="26">
        <f t="shared" si="2"/>
        <v>1.55172329220198E-2</v>
      </c>
      <c r="D43" s="26">
        <v>9.4200000000000006E-2</v>
      </c>
      <c r="E43" s="26">
        <f t="shared" si="3"/>
        <v>0.1154</v>
      </c>
    </row>
    <row r="44" spans="1:5" x14ac:dyDescent="0.25">
      <c r="A44" s="25">
        <f t="shared" si="1"/>
        <v>2002</v>
      </c>
      <c r="B44" s="26">
        <f t="shared" si="4"/>
        <v>2.0099999999999993E-2</v>
      </c>
      <c r="C44" s="26">
        <f t="shared" si="2"/>
        <v>2.3769093172425003E-2</v>
      </c>
      <c r="D44" s="26">
        <v>9.5500000000000002E-2</v>
      </c>
      <c r="E44" s="26">
        <f t="shared" si="3"/>
        <v>0.11559999999999999</v>
      </c>
    </row>
    <row r="45" spans="1:5" x14ac:dyDescent="0.25">
      <c r="A45" s="25">
        <f t="shared" si="1"/>
        <v>2003</v>
      </c>
      <c r="B45" s="26">
        <f t="shared" si="4"/>
        <v>1.7700000000000007E-2</v>
      </c>
      <c r="C45" s="26">
        <f t="shared" si="2"/>
        <v>1.8794928898807101E-2</v>
      </c>
      <c r="D45" s="26">
        <v>9.2299999999999993E-2</v>
      </c>
      <c r="E45" s="26">
        <f t="shared" si="3"/>
        <v>0.11</v>
      </c>
    </row>
    <row r="46" spans="1:5" x14ac:dyDescent="0.25">
      <c r="A46" s="25">
        <f t="shared" si="1"/>
        <v>2004</v>
      </c>
      <c r="B46" s="26">
        <f t="shared" si="4"/>
        <v>1.6600000000000004E-2</v>
      </c>
      <c r="C46" s="26">
        <f t="shared" si="2"/>
        <v>3.2555607196771599E-2</v>
      </c>
      <c r="D46" s="26">
        <v>8.6199999999999999E-2</v>
      </c>
      <c r="E46" s="26">
        <f t="shared" si="3"/>
        <v>0.1028</v>
      </c>
    </row>
    <row r="47" spans="1:5" x14ac:dyDescent="0.25">
      <c r="A47" s="25">
        <f t="shared" si="1"/>
        <v>2005</v>
      </c>
      <c r="B47" s="26">
        <f t="shared" si="4"/>
        <v>1.4899999999999997E-2</v>
      </c>
      <c r="C47" s="26">
        <f t="shared" si="2"/>
        <v>3.4156593268642899E-2</v>
      </c>
      <c r="D47" s="26">
        <v>7.9399999999999998E-2</v>
      </c>
      <c r="E47" s="26">
        <f t="shared" si="3"/>
        <v>9.4299999999999995E-2</v>
      </c>
    </row>
    <row r="48" spans="1:5" x14ac:dyDescent="0.25">
      <c r="A48" s="25">
        <f t="shared" si="1"/>
        <v>2006</v>
      </c>
      <c r="B48" s="26">
        <f t="shared" si="4"/>
        <v>1.3899999999999996E-2</v>
      </c>
      <c r="C48" s="26">
        <f t="shared" si="2"/>
        <v>2.5406494356729301E-2</v>
      </c>
      <c r="D48" s="26">
        <v>7.4200000000000002E-2</v>
      </c>
      <c r="E48" s="26">
        <f t="shared" si="3"/>
        <v>8.8099999999999998E-2</v>
      </c>
    </row>
    <row r="49" spans="1:5" x14ac:dyDescent="0.25">
      <c r="A49" s="25">
        <f t="shared" si="1"/>
        <v>2007</v>
      </c>
      <c r="B49" s="26">
        <f t="shared" si="4"/>
        <v>1.3999999999999999E-2</v>
      </c>
      <c r="C49" s="26">
        <f t="shared" si="2"/>
        <v>4.0812705274058496E-2</v>
      </c>
      <c r="D49" s="26">
        <v>7.0099999999999996E-2</v>
      </c>
      <c r="E49" s="26">
        <f t="shared" si="3"/>
        <v>8.4099999999999994E-2</v>
      </c>
    </row>
    <row r="50" spans="1:5" x14ac:dyDescent="0.25">
      <c r="A50" s="25">
        <f t="shared" si="1"/>
        <v>2008</v>
      </c>
      <c r="B50" s="26">
        <f t="shared" si="4"/>
        <v>1.4799999999999994E-2</v>
      </c>
      <c r="C50" s="26">
        <f t="shared" si="2"/>
        <v>9.1413782510518695E-4</v>
      </c>
      <c r="D50" s="26">
        <v>6.9900000000000004E-2</v>
      </c>
      <c r="E50" s="26">
        <f t="shared" si="3"/>
        <v>8.4699999999999998E-2</v>
      </c>
    </row>
    <row r="51" spans="1:5" x14ac:dyDescent="0.25">
      <c r="A51" s="25">
        <f t="shared" si="1"/>
        <v>2009</v>
      </c>
      <c r="B51" s="26">
        <f t="shared" si="4"/>
        <v>1.3999999999999999E-2</v>
      </c>
      <c r="C51" s="26">
        <f t="shared" si="2"/>
        <v>2.7213185742996401E-2</v>
      </c>
      <c r="D51" s="26">
        <v>8.09E-2</v>
      </c>
      <c r="E51" s="26">
        <f t="shared" si="3"/>
        <v>9.4899999999999998E-2</v>
      </c>
    </row>
    <row r="52" spans="1:5" x14ac:dyDescent="0.25">
      <c r="A52" s="25">
        <f t="shared" si="1"/>
        <v>2010</v>
      </c>
      <c r="B52" s="26">
        <f t="shared" si="4"/>
        <v>1.369999999999999E-2</v>
      </c>
      <c r="C52" s="26">
        <f t="shared" si="2"/>
        <v>1.4956921920974999E-2</v>
      </c>
      <c r="D52" s="26">
        <v>8.2100000000000006E-2</v>
      </c>
      <c r="E52" s="26">
        <f t="shared" si="3"/>
        <v>9.5799999999999996E-2</v>
      </c>
    </row>
    <row r="53" spans="1:5" x14ac:dyDescent="0.25">
      <c r="A53" s="28">
        <f t="shared" si="1"/>
        <v>2011</v>
      </c>
      <c r="B53" s="29">
        <f t="shared" si="4"/>
        <v>1.4699999999999991E-2</v>
      </c>
      <c r="C53" s="29"/>
      <c r="D53" s="29">
        <v>7.6300000000000007E-2</v>
      </c>
      <c r="E53" s="29">
        <f t="shared" si="3"/>
        <v>9.0999999999999998E-2</v>
      </c>
    </row>
    <row r="54" spans="1:5" x14ac:dyDescent="0.25">
      <c r="B54" s="26">
        <f>AVERAGE(B34:B53)</f>
        <v>2.0185000000000002E-2</v>
      </c>
      <c r="C54" s="26">
        <f>AVERAGE(C34:C53)</f>
        <v>2.4726438978672424E-2</v>
      </c>
      <c r="D54" s="26">
        <f>AVERAGE(D34:D53)</f>
        <v>8.6585000000000009E-2</v>
      </c>
      <c r="E54" s="26">
        <f>AVERAGE(E34:E53)</f>
        <v>0.10677</v>
      </c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3.2" x14ac:dyDescent="0.25"/>
  <cols>
    <col min="1" max="1" width="11.5546875" style="25" customWidth="1"/>
    <col min="2" max="6" width="8.88671875" style="25"/>
    <col min="7" max="7" width="12" style="25" customWidth="1"/>
    <col min="8" max="16384" width="8.88671875" style="25"/>
  </cols>
  <sheetData>
    <row r="1" spans="1:7" x14ac:dyDescent="0.25">
      <c r="A1" s="25" t="s">
        <v>31</v>
      </c>
      <c r="B1" s="26"/>
      <c r="C1" s="26"/>
    </row>
    <row r="2" spans="1:7" x14ac:dyDescent="0.25">
      <c r="B2" s="26" t="s">
        <v>32</v>
      </c>
      <c r="C2" s="26"/>
      <c r="E2" s="25" t="s">
        <v>33</v>
      </c>
    </row>
    <row r="3" spans="1:7" x14ac:dyDescent="0.25">
      <c r="A3" s="25" t="s">
        <v>34</v>
      </c>
      <c r="B3" s="26" t="s">
        <v>35</v>
      </c>
      <c r="C3" s="26" t="s">
        <v>36</v>
      </c>
      <c r="D3" s="25" t="s">
        <v>37</v>
      </c>
      <c r="E3" s="26" t="s">
        <v>35</v>
      </c>
      <c r="F3" s="26" t="s">
        <v>36</v>
      </c>
      <c r="G3" s="25" t="s">
        <v>37</v>
      </c>
    </row>
    <row r="4" spans="1:7" x14ac:dyDescent="0.25">
      <c r="A4" s="25" t="s">
        <v>38</v>
      </c>
      <c r="B4" s="26">
        <v>9.69E-2</v>
      </c>
      <c r="C4" s="26">
        <f>B4+0.0192</f>
        <v>0.11609999999999999</v>
      </c>
      <c r="D4" s="26">
        <f t="shared" ref="D4:D8" si="0">C4-B4</f>
        <v>1.9199999999999995E-2</v>
      </c>
      <c r="E4" s="26">
        <v>7.4999999999999997E-2</v>
      </c>
      <c r="F4" s="26">
        <f>E4+0.0279</f>
        <v>0.10289999999999999</v>
      </c>
      <c r="G4" s="26">
        <f t="shared" ref="G4:G8" si="1">F4-E4</f>
        <v>2.7899999999999994E-2</v>
      </c>
    </row>
    <row r="5" spans="1:7" x14ac:dyDescent="0.25">
      <c r="A5" s="25" t="s">
        <v>39</v>
      </c>
      <c r="B5" s="26">
        <v>8.9700000000000002E-2</v>
      </c>
      <c r="C5" s="26">
        <f>B5+0.0235</f>
        <v>0.1132</v>
      </c>
      <c r="D5" s="26">
        <f t="shared" si="0"/>
        <v>2.3499999999999993E-2</v>
      </c>
      <c r="E5" s="26">
        <v>7.3999999999999996E-2</v>
      </c>
      <c r="F5" s="26">
        <f>E5+0.025</f>
        <v>9.9000000000000005E-2</v>
      </c>
      <c r="G5" s="26">
        <f t="shared" si="1"/>
        <v>2.5000000000000008E-2</v>
      </c>
    </row>
    <row r="6" spans="1:7" x14ac:dyDescent="0.25">
      <c r="A6" s="25" t="s">
        <v>40</v>
      </c>
      <c r="B6" s="26">
        <v>8.7599999999999997E-2</v>
      </c>
      <c r="C6" s="26">
        <f>B6+0.0283</f>
        <v>0.1159</v>
      </c>
      <c r="D6" s="26">
        <f t="shared" si="0"/>
        <v>2.8300000000000006E-2</v>
      </c>
      <c r="E6" s="26">
        <v>7.7600000000000002E-2</v>
      </c>
      <c r="F6" s="26">
        <f>E6+0.0242</f>
        <v>0.1018</v>
      </c>
      <c r="G6" s="26">
        <f t="shared" si="1"/>
        <v>2.4199999999999999E-2</v>
      </c>
    </row>
    <row r="7" spans="1:7" x14ac:dyDescent="0.25">
      <c r="A7" s="25" t="s">
        <v>41</v>
      </c>
      <c r="B7" s="26">
        <v>8.7800000000000003E-2</v>
      </c>
      <c r="C7" s="26">
        <f>B7+0.022</f>
        <v>0.10980000000000001</v>
      </c>
      <c r="D7" s="26">
        <f t="shared" si="0"/>
        <v>2.2000000000000006E-2</v>
      </c>
      <c r="E7" s="26">
        <f>0.0629</f>
        <v>6.2899999999999998E-2</v>
      </c>
      <c r="F7" s="26">
        <f>E7+0.017</f>
        <v>7.9899999999999999E-2</v>
      </c>
      <c r="G7" s="26">
        <f t="shared" si="1"/>
        <v>1.7000000000000001E-2</v>
      </c>
    </row>
    <row r="8" spans="1:7" x14ac:dyDescent="0.25">
      <c r="A8" s="25" t="s">
        <v>42</v>
      </c>
      <c r="B8" s="26">
        <v>9.11E-2</v>
      </c>
      <c r="C8" s="26">
        <f>B8+0.0129</f>
        <v>0.104</v>
      </c>
      <c r="D8" s="26">
        <f t="shared" si="0"/>
        <v>1.2899999999999995E-2</v>
      </c>
      <c r="E8" s="26">
        <f>0.0804</f>
        <v>8.0399999999999999E-2</v>
      </c>
      <c r="F8" s="26">
        <f>E8+0.0154</f>
        <v>9.5799999999999996E-2</v>
      </c>
      <c r="G8" s="26">
        <f t="shared" si="1"/>
        <v>1.5399999999999997E-2</v>
      </c>
    </row>
    <row r="9" spans="1:7" x14ac:dyDescent="0.25">
      <c r="A9" s="25" t="s">
        <v>43</v>
      </c>
      <c r="B9" s="26">
        <v>9.5500000000000002E-2</v>
      </c>
      <c r="C9" s="26">
        <f>B9+0.0288</f>
        <v>0.12429999999999999</v>
      </c>
      <c r="D9" s="26">
        <f>C9-B9</f>
        <v>2.8799999999999992E-2</v>
      </c>
      <c r="E9" s="26">
        <v>8.3299999999999999E-2</v>
      </c>
      <c r="F9" s="26">
        <f>E9+0.0217</f>
        <v>0.105</v>
      </c>
      <c r="G9" s="26">
        <f>F9-E9</f>
        <v>2.1699999999999997E-2</v>
      </c>
    </row>
    <row r="10" spans="1:7" x14ac:dyDescent="0.25">
      <c r="A10" s="25" t="s">
        <v>44</v>
      </c>
      <c r="B10" s="26">
        <v>7.8100000000000003E-2</v>
      </c>
      <c r="C10" s="26">
        <f>B10+0.0163</f>
        <v>9.4399999999999998E-2</v>
      </c>
      <c r="D10" s="26">
        <f>C10-B10</f>
        <v>1.6299999999999995E-2</v>
      </c>
      <c r="E10" s="26">
        <v>0.06</v>
      </c>
      <c r="F10" s="26">
        <f>E10+0.0213</f>
        <v>8.1299999999999997E-2</v>
      </c>
      <c r="G10" s="26">
        <f>F10-E10</f>
        <v>2.1299999999999999E-2</v>
      </c>
    </row>
    <row r="11" spans="1:7" x14ac:dyDescent="0.25">
      <c r="A11" s="25" t="s">
        <v>45</v>
      </c>
      <c r="B11" s="26"/>
      <c r="C11" s="26"/>
    </row>
    <row r="12" spans="1:7" x14ac:dyDescent="0.25">
      <c r="C12" s="25" t="s">
        <v>25</v>
      </c>
      <c r="D12" s="26">
        <f>AVERAGE(D4:D10)</f>
        <v>2.1571428571428568E-2</v>
      </c>
      <c r="F12" s="25" t="s">
        <v>25</v>
      </c>
      <c r="G12" s="26">
        <f>AVERAGE(G4:G10)</f>
        <v>2.178571428571428E-2</v>
      </c>
    </row>
    <row r="15" spans="1:7" x14ac:dyDescent="0.25">
      <c r="B15" s="26"/>
      <c r="C15" s="26"/>
    </row>
    <row r="17" spans="1:8" x14ac:dyDescent="0.25">
      <c r="A17" s="25" t="s">
        <v>46</v>
      </c>
      <c r="B17" s="26"/>
      <c r="C17" s="26"/>
    </row>
    <row r="18" spans="1:8" x14ac:dyDescent="0.25">
      <c r="B18" s="26" t="s">
        <v>32</v>
      </c>
      <c r="C18" s="26"/>
    </row>
    <row r="19" spans="1:8" x14ac:dyDescent="0.25">
      <c r="A19" s="25" t="s">
        <v>34</v>
      </c>
      <c r="B19" s="26" t="s">
        <v>35</v>
      </c>
      <c r="C19" s="26" t="s">
        <v>36</v>
      </c>
      <c r="D19" s="27" t="s">
        <v>47</v>
      </c>
      <c r="E19" s="27" t="s">
        <v>48</v>
      </c>
      <c r="F19" s="27" t="s">
        <v>49</v>
      </c>
      <c r="G19" s="30" t="s">
        <v>50</v>
      </c>
      <c r="H19" s="30" t="s">
        <v>51</v>
      </c>
    </row>
    <row r="20" spans="1:8" x14ac:dyDescent="0.25">
      <c r="A20" s="25" t="s">
        <v>38</v>
      </c>
      <c r="B20" s="26">
        <f>B4</f>
        <v>9.69E-2</v>
      </c>
      <c r="C20" s="26">
        <f>C4</f>
        <v>0.11609999999999999</v>
      </c>
      <c r="D20" s="26">
        <f t="shared" ref="D20:D39" si="2">B20</f>
        <v>9.69E-2</v>
      </c>
      <c r="E20" s="26">
        <v>7.3300000000000004E-2</v>
      </c>
      <c r="F20" s="26">
        <v>7.9299999999999995E-2</v>
      </c>
      <c r="G20" s="26">
        <v>2.5399999999999999E-2</v>
      </c>
      <c r="H20" s="26">
        <f>E20+G20-D20</f>
        <v>1.8000000000000099E-3</v>
      </c>
    </row>
    <row r="21" spans="1:8" x14ac:dyDescent="0.25">
      <c r="A21" s="25" t="s">
        <v>52</v>
      </c>
      <c r="B21" s="26">
        <v>9.4200000000000006E-2</v>
      </c>
      <c r="D21" s="26">
        <f t="shared" si="2"/>
        <v>9.4200000000000006E-2</v>
      </c>
      <c r="E21" s="26">
        <v>8.0399999999999999E-2</v>
      </c>
      <c r="F21" s="26">
        <v>8.6699999999999999E-2</v>
      </c>
      <c r="G21" s="26">
        <v>2.5000000000000001E-2</v>
      </c>
      <c r="H21" s="26">
        <f t="shared" ref="H21:H39" si="3">E21+G21-D21</f>
        <v>1.1199999999999988E-2</v>
      </c>
    </row>
    <row r="22" spans="1:8" x14ac:dyDescent="0.25">
      <c r="A22" s="25" t="s">
        <v>39</v>
      </c>
      <c r="B22" s="26">
        <f>B5</f>
        <v>8.9700000000000002E-2</v>
      </c>
      <c r="C22" s="26">
        <f>C5</f>
        <v>0.1132</v>
      </c>
      <c r="D22" s="26">
        <f t="shared" si="2"/>
        <v>8.9700000000000002E-2</v>
      </c>
      <c r="E22" s="26">
        <v>7.8600000000000003E-2</v>
      </c>
      <c r="F22" s="26">
        <v>8.6400000000000005E-2</v>
      </c>
      <c r="G22" s="26">
        <v>2.5600000000000001E-2</v>
      </c>
      <c r="H22" s="26">
        <f t="shared" si="3"/>
        <v>1.4499999999999999E-2</v>
      </c>
    </row>
    <row r="23" spans="1:8" x14ac:dyDescent="0.25">
      <c r="A23" s="25" t="s">
        <v>53</v>
      </c>
      <c r="B23" s="26" t="e">
        <f>#REF!</f>
        <v>#REF!</v>
      </c>
      <c r="C23" s="26" t="e">
        <f>#REF!</f>
        <v>#REF!</v>
      </c>
      <c r="D23" s="26" t="e">
        <f t="shared" si="2"/>
        <v>#REF!</v>
      </c>
      <c r="E23" s="26">
        <v>8.2600000000000007E-2</v>
      </c>
      <c r="F23" s="26">
        <v>8.8800000000000004E-2</v>
      </c>
      <c r="G23" s="26">
        <v>1.21E-2</v>
      </c>
      <c r="H23" s="26" t="e">
        <f t="shared" si="3"/>
        <v>#REF!</v>
      </c>
    </row>
    <row r="24" spans="1:8" x14ac:dyDescent="0.25">
      <c r="A24" s="25" t="s">
        <v>54</v>
      </c>
      <c r="B24" s="26">
        <f>B8</f>
        <v>9.11E-2</v>
      </c>
      <c r="C24" s="26">
        <f>C8</f>
        <v>0.104</v>
      </c>
      <c r="D24" s="26">
        <f t="shared" si="2"/>
        <v>9.11E-2</v>
      </c>
      <c r="E24" s="26">
        <v>8.6300000000000002E-2</v>
      </c>
      <c r="F24" s="26">
        <v>9.2399999999999996E-2</v>
      </c>
      <c r="G24" s="26">
        <v>7.0000000000000001E-3</v>
      </c>
      <c r="H24" s="26">
        <f t="shared" si="3"/>
        <v>2.2000000000000075E-3</v>
      </c>
    </row>
    <row r="25" spans="1:8" x14ac:dyDescent="0.25">
      <c r="A25" s="25" t="s">
        <v>55</v>
      </c>
      <c r="B25" s="26">
        <v>9.8000000000000004E-2</v>
      </c>
      <c r="C25" s="26">
        <v>0.1109</v>
      </c>
      <c r="D25" s="26">
        <f t="shared" si="2"/>
        <v>9.8000000000000004E-2</v>
      </c>
      <c r="E25" s="26">
        <v>8.4099999999999994E-2</v>
      </c>
      <c r="F25" s="26">
        <v>9.0200000000000002E-2</v>
      </c>
      <c r="G25" s="26">
        <v>9.2999999999999992E-3</v>
      </c>
      <c r="H25" s="26">
        <f t="shared" si="3"/>
        <v>-4.6000000000000069E-3</v>
      </c>
    </row>
    <row r="26" spans="1:8" x14ac:dyDescent="0.25">
      <c r="A26" s="25" t="s">
        <v>56</v>
      </c>
      <c r="B26" s="26">
        <v>0.1021</v>
      </c>
      <c r="D26" s="26">
        <f t="shared" si="2"/>
        <v>0.1021</v>
      </c>
      <c r="E26" s="26">
        <v>8.7499999999999994E-2</v>
      </c>
      <c r="F26" s="26">
        <v>9.0499999999999997E-2</v>
      </c>
      <c r="G26" s="26">
        <v>3.8E-3</v>
      </c>
      <c r="H26" s="26">
        <f t="shared" si="3"/>
        <v>-1.0800000000000004E-2</v>
      </c>
    </row>
    <row r="27" spans="1:8" x14ac:dyDescent="0.25">
      <c r="A27" s="25" t="s">
        <v>57</v>
      </c>
      <c r="B27" s="26">
        <v>9.64E-2</v>
      </c>
      <c r="C27" s="26">
        <v>0.1129</v>
      </c>
      <c r="D27" s="26">
        <f t="shared" si="2"/>
        <v>9.64E-2</v>
      </c>
      <c r="E27" s="26">
        <v>8.2100000000000006E-2</v>
      </c>
      <c r="F27" s="26">
        <v>8.7400000000000005E-2</v>
      </c>
      <c r="G27" s="26">
        <v>2.8299999999999999E-2</v>
      </c>
      <c r="H27" s="26">
        <f t="shared" si="3"/>
        <v>1.3999999999999999E-2</v>
      </c>
    </row>
    <row r="28" spans="1:8" x14ac:dyDescent="0.25">
      <c r="A28" s="25" t="s">
        <v>58</v>
      </c>
      <c r="B28" s="26">
        <v>0.1</v>
      </c>
      <c r="C28" s="26">
        <v>0.1283</v>
      </c>
      <c r="D28" s="26">
        <f t="shared" si="2"/>
        <v>0.1</v>
      </c>
      <c r="E28" s="26">
        <v>8.8999999999999996E-2</v>
      </c>
      <c r="F28" s="26">
        <v>9.2999999999999999E-2</v>
      </c>
      <c r="G28" s="26">
        <v>0.03</v>
      </c>
      <c r="H28" s="26">
        <f t="shared" si="3"/>
        <v>1.8999999999999989E-2</v>
      </c>
    </row>
    <row r="29" spans="1:8" x14ac:dyDescent="0.25">
      <c r="A29" s="25" t="s">
        <v>59</v>
      </c>
      <c r="B29" s="26">
        <f>B9</f>
        <v>9.5500000000000002E-2</v>
      </c>
      <c r="C29" s="26">
        <f>C9</f>
        <v>0.12429999999999999</v>
      </c>
      <c r="D29" s="26">
        <f t="shared" si="2"/>
        <v>9.5500000000000002E-2</v>
      </c>
      <c r="E29" s="26">
        <v>9.1899999999999996E-2</v>
      </c>
      <c r="F29" s="26">
        <v>9.5799999999999996E-2</v>
      </c>
      <c r="G29" s="26">
        <v>6.7000000000000002E-3</v>
      </c>
      <c r="H29" s="26">
        <f t="shared" si="3"/>
        <v>3.0999999999999917E-3</v>
      </c>
    </row>
    <row r="30" spans="1:8" x14ac:dyDescent="0.25">
      <c r="A30" s="25" t="s">
        <v>60</v>
      </c>
      <c r="B30" s="26">
        <v>0.1061</v>
      </c>
      <c r="C30" s="26">
        <v>0.1411</v>
      </c>
      <c r="D30" s="26">
        <f t="shared" si="2"/>
        <v>0.1061</v>
      </c>
      <c r="E30" s="26">
        <v>8.4400000000000003E-2</v>
      </c>
      <c r="F30" s="26">
        <v>8.8999999999999996E-2</v>
      </c>
      <c r="G30" s="26">
        <v>1.7999999999999999E-2</v>
      </c>
      <c r="H30" s="26">
        <f t="shared" si="3"/>
        <v>-3.699999999999995E-3</v>
      </c>
    </row>
    <row r="31" spans="1:8" x14ac:dyDescent="0.25">
      <c r="A31" s="25" t="s">
        <v>61</v>
      </c>
      <c r="B31" s="26">
        <f>B10</f>
        <v>7.8100000000000003E-2</v>
      </c>
      <c r="C31" s="26">
        <f>C10</f>
        <v>9.4399999999999998E-2</v>
      </c>
      <c r="D31" s="26">
        <f t="shared" si="2"/>
        <v>7.8100000000000003E-2</v>
      </c>
      <c r="E31" s="26">
        <v>7.4499999999999997E-2</v>
      </c>
      <c r="F31" s="26">
        <v>7.5899999999999995E-2</v>
      </c>
      <c r="G31" s="26">
        <v>1.4999999999999999E-2</v>
      </c>
      <c r="H31" s="26">
        <f t="shared" si="3"/>
        <v>1.1399999999999993E-2</v>
      </c>
    </row>
    <row r="32" spans="1:8" x14ac:dyDescent="0.25">
      <c r="A32" s="25" t="s">
        <v>62</v>
      </c>
      <c r="B32" s="26">
        <v>0.111</v>
      </c>
      <c r="C32" s="26">
        <v>0.1368</v>
      </c>
      <c r="D32" s="26">
        <f t="shared" si="2"/>
        <v>0.111</v>
      </c>
      <c r="E32" s="26">
        <v>8.9599999999999999E-2</v>
      </c>
      <c r="F32" s="26">
        <v>8.9399999999999993E-2</v>
      </c>
      <c r="G32" s="26">
        <v>1.9E-2</v>
      </c>
      <c r="H32" s="26">
        <f t="shared" si="3"/>
        <v>-2.3999999999999994E-3</v>
      </c>
    </row>
    <row r="33" spans="1:8" x14ac:dyDescent="0.25">
      <c r="A33" s="25" t="s">
        <v>63</v>
      </c>
      <c r="B33" s="26">
        <v>0.1042</v>
      </c>
      <c r="D33" s="26">
        <f t="shared" si="2"/>
        <v>0.1042</v>
      </c>
      <c r="E33" s="26">
        <v>9.1700000000000004E-2</v>
      </c>
      <c r="F33" s="26">
        <v>9.5000000000000001E-2</v>
      </c>
      <c r="G33" s="26">
        <v>1.4200000000000001E-2</v>
      </c>
      <c r="H33" s="26">
        <f t="shared" si="3"/>
        <v>1.7000000000000071E-3</v>
      </c>
    </row>
    <row r="34" spans="1:8" x14ac:dyDescent="0.25">
      <c r="A34" s="25" t="s">
        <v>64</v>
      </c>
      <c r="B34" s="26">
        <v>9.64E-2</v>
      </c>
      <c r="C34" s="26">
        <v>0.11940000000000001</v>
      </c>
      <c r="D34" s="26">
        <f t="shared" si="2"/>
        <v>9.64E-2</v>
      </c>
      <c r="E34" s="26">
        <v>8.4500000000000006E-2</v>
      </c>
      <c r="F34" s="26">
        <v>8.6800000000000002E-2</v>
      </c>
      <c r="G34" s="26">
        <v>1.1299999999999999E-2</v>
      </c>
      <c r="H34" s="26">
        <f t="shared" si="3"/>
        <v>-5.9999999999998943E-4</v>
      </c>
    </row>
    <row r="35" spans="1:8" x14ac:dyDescent="0.25">
      <c r="A35" s="25" t="s">
        <v>65</v>
      </c>
      <c r="B35" s="26">
        <v>9.8400000000000001E-2</v>
      </c>
      <c r="C35" s="26" t="s">
        <v>66</v>
      </c>
      <c r="D35" s="26">
        <f t="shared" si="2"/>
        <v>9.8400000000000001E-2</v>
      </c>
      <c r="E35" s="26">
        <v>8.9399999999999993E-2</v>
      </c>
      <c r="F35" s="26">
        <v>9.0899999999999995E-2</v>
      </c>
      <c r="G35" s="26">
        <v>2.3900000000000001E-2</v>
      </c>
      <c r="H35" s="26">
        <f t="shared" si="3"/>
        <v>1.4899999999999997E-2</v>
      </c>
    </row>
    <row r="36" spans="1:8" x14ac:dyDescent="0.25">
      <c r="A36" s="25" t="s">
        <v>67</v>
      </c>
      <c r="B36" s="26">
        <v>9.0300000000000005E-2</v>
      </c>
      <c r="C36" s="26" t="s">
        <v>66</v>
      </c>
      <c r="D36" s="26">
        <f t="shared" si="2"/>
        <v>9.0300000000000005E-2</v>
      </c>
      <c r="E36" s="26">
        <v>7.3099999999999998E-2</v>
      </c>
      <c r="F36" s="26">
        <v>0.08</v>
      </c>
      <c r="G36" s="26">
        <v>2.6800000000000001E-2</v>
      </c>
      <c r="H36" s="26">
        <f t="shared" si="3"/>
        <v>9.5999999999999974E-3</v>
      </c>
    </row>
    <row r="37" spans="1:8" x14ac:dyDescent="0.25">
      <c r="A37" s="25" t="s">
        <v>68</v>
      </c>
      <c r="B37" s="26">
        <v>9.9599999999999994E-2</v>
      </c>
      <c r="D37" s="26">
        <f t="shared" si="2"/>
        <v>9.9599999999999994E-2</v>
      </c>
      <c r="E37" s="26">
        <v>8.6900000000000005E-2</v>
      </c>
      <c r="F37" s="26">
        <v>8.9899999999999994E-2</v>
      </c>
      <c r="G37" s="26">
        <v>1.29E-2</v>
      </c>
      <c r="H37" s="26">
        <f t="shared" si="3"/>
        <v>2.0000000000000573E-4</v>
      </c>
    </row>
    <row r="38" spans="1:8" x14ac:dyDescent="0.25">
      <c r="A38" s="25" t="s">
        <v>40</v>
      </c>
      <c r="B38" s="26">
        <f>B6</f>
        <v>8.7599999999999997E-2</v>
      </c>
      <c r="C38" s="26">
        <f>C6</f>
        <v>0.1159</v>
      </c>
      <c r="D38" s="26">
        <f t="shared" si="2"/>
        <v>8.7599999999999997E-2</v>
      </c>
      <c r="E38" s="26">
        <v>7.8799999999999995E-2</v>
      </c>
      <c r="F38" s="26">
        <v>8.7499999999999994E-2</v>
      </c>
      <c r="G38" s="26">
        <v>1.6299999999999999E-2</v>
      </c>
      <c r="H38" s="26">
        <f t="shared" si="3"/>
        <v>7.4999999999999928E-3</v>
      </c>
    </row>
    <row r="39" spans="1:8" x14ac:dyDescent="0.25">
      <c r="A39" s="25" t="s">
        <v>41</v>
      </c>
      <c r="B39" s="26">
        <f>B7</f>
        <v>8.7800000000000003E-2</v>
      </c>
      <c r="C39" s="26">
        <f>C7</f>
        <v>0.10980000000000001</v>
      </c>
      <c r="D39" s="26">
        <f t="shared" si="2"/>
        <v>8.7800000000000003E-2</v>
      </c>
      <c r="E39" s="26">
        <v>6.7400000000000002E-2</v>
      </c>
      <c r="F39" s="26">
        <v>7.7100000000000002E-2</v>
      </c>
      <c r="G39" s="26">
        <v>1.7100000000000001E-2</v>
      </c>
      <c r="H39" s="26">
        <f t="shared" si="3"/>
        <v>-3.2999999999999974E-3</v>
      </c>
    </row>
    <row r="40" spans="1:8" x14ac:dyDescent="0.25">
      <c r="A40" s="25" t="s">
        <v>69</v>
      </c>
      <c r="B40" s="26"/>
      <c r="C40" s="26"/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3.2" x14ac:dyDescent="0.25"/>
  <cols>
    <col min="1" max="6" width="8.88671875" style="25"/>
    <col min="7" max="7" width="12" style="25" customWidth="1"/>
    <col min="8" max="16384" width="8.88671875" style="25"/>
  </cols>
  <sheetData>
    <row r="1" spans="1:7" x14ac:dyDescent="0.25">
      <c r="A1" s="25" t="s">
        <v>70</v>
      </c>
      <c r="B1" s="26"/>
      <c r="C1" s="26"/>
    </row>
    <row r="2" spans="1:7" x14ac:dyDescent="0.25">
      <c r="B2" s="26" t="s">
        <v>32</v>
      </c>
      <c r="C2" s="26"/>
      <c r="E2" s="25" t="s">
        <v>33</v>
      </c>
    </row>
    <row r="3" spans="1:7" x14ac:dyDescent="0.25">
      <c r="A3" s="25" t="s">
        <v>34</v>
      </c>
      <c r="B3" s="26" t="s">
        <v>35</v>
      </c>
      <c r="C3" s="26" t="s">
        <v>36</v>
      </c>
      <c r="D3" s="25" t="s">
        <v>37</v>
      </c>
      <c r="E3" s="26" t="s">
        <v>35</v>
      </c>
      <c r="F3" s="26" t="s">
        <v>36</v>
      </c>
      <c r="G3" s="25" t="s">
        <v>37</v>
      </c>
    </row>
    <row r="4" spans="1:7" x14ac:dyDescent="0.25">
      <c r="A4" s="25" t="s">
        <v>38</v>
      </c>
      <c r="B4" s="26">
        <v>9.2700000000000005E-2</v>
      </c>
      <c r="C4" s="26">
        <v>0.12529999999999999</v>
      </c>
      <c r="D4" s="26">
        <f t="shared" ref="D4:D11" si="0">C4-B4</f>
        <v>3.259999999999999E-2</v>
      </c>
      <c r="E4" s="26">
        <v>7.3300000000000004E-2</v>
      </c>
      <c r="F4" s="26">
        <v>0.1051</v>
      </c>
      <c r="G4" s="26">
        <f t="shared" ref="G4:G11" si="1">F4-E4</f>
        <v>3.1799999999999995E-2</v>
      </c>
    </row>
    <row r="5" spans="1:7" x14ac:dyDescent="0.25">
      <c r="A5" s="25" t="s">
        <v>39</v>
      </c>
      <c r="B5" s="26">
        <v>9.35E-2</v>
      </c>
      <c r="C5" s="26">
        <v>0.11</v>
      </c>
      <c r="D5" s="26">
        <f t="shared" si="0"/>
        <v>1.6500000000000001E-2</v>
      </c>
      <c r="E5" s="26">
        <v>7.8600000000000003E-2</v>
      </c>
      <c r="F5" s="26">
        <v>9.5000000000000001E-2</v>
      </c>
      <c r="G5" s="26">
        <f t="shared" si="1"/>
        <v>1.6399999999999998E-2</v>
      </c>
    </row>
    <row r="6" spans="1:7" x14ac:dyDescent="0.25">
      <c r="A6" s="25" t="s">
        <v>40</v>
      </c>
      <c r="B6" s="26">
        <v>9.2799999999999994E-2</v>
      </c>
      <c r="C6" s="26">
        <v>0.1081</v>
      </c>
      <c r="D6" s="26">
        <f t="shared" si="0"/>
        <v>1.5300000000000008E-2</v>
      </c>
      <c r="E6" s="26">
        <v>7.8799999999999995E-2</v>
      </c>
      <c r="F6" s="26">
        <v>9.0200000000000002E-2</v>
      </c>
      <c r="G6" s="26">
        <f t="shared" si="1"/>
        <v>1.1400000000000007E-2</v>
      </c>
    </row>
    <row r="7" spans="1:7" x14ac:dyDescent="0.25">
      <c r="A7" s="25" t="s">
        <v>41</v>
      </c>
      <c r="B7" s="26">
        <v>9.3100000000000002E-2</v>
      </c>
      <c r="C7" s="26">
        <v>0.108</v>
      </c>
      <c r="D7" s="26">
        <f t="shared" si="0"/>
        <v>1.4899999999999997E-2</v>
      </c>
      <c r="E7" s="26">
        <v>6.7400000000000002E-2</v>
      </c>
      <c r="F7" s="26">
        <v>0.08</v>
      </c>
      <c r="G7" s="26">
        <f t="shared" si="1"/>
        <v>1.26E-2</v>
      </c>
    </row>
    <row r="8" spans="1:7" x14ac:dyDescent="0.25">
      <c r="A8" s="25" t="s">
        <v>53</v>
      </c>
      <c r="B8" s="26">
        <v>9.5600000000000004E-2</v>
      </c>
      <c r="C8" s="26">
        <v>0.1168</v>
      </c>
      <c r="D8" s="26">
        <f t="shared" si="0"/>
        <v>2.1199999999999997E-2</v>
      </c>
      <c r="E8" s="26">
        <v>8.2600000000000007E-2</v>
      </c>
      <c r="F8" s="26">
        <v>0.1038</v>
      </c>
      <c r="G8" s="26">
        <f t="shared" si="1"/>
        <v>2.1199999999999997E-2</v>
      </c>
    </row>
    <row r="9" spans="1:7" x14ac:dyDescent="0.25">
      <c r="A9" s="25" t="s">
        <v>54</v>
      </c>
      <c r="B9" s="26">
        <v>0.1003</v>
      </c>
      <c r="C9" s="26">
        <v>0.1205</v>
      </c>
      <c r="D9" s="26">
        <f t="shared" si="0"/>
        <v>2.0199999999999996E-2</v>
      </c>
      <c r="E9" s="26">
        <v>8.6300000000000002E-2</v>
      </c>
      <c r="F9" s="26">
        <v>0.1018</v>
      </c>
      <c r="G9" s="26">
        <f t="shared" si="1"/>
        <v>1.55E-2</v>
      </c>
    </row>
    <row r="10" spans="1:7" x14ac:dyDescent="0.25">
      <c r="A10" s="25" t="s">
        <v>59</v>
      </c>
      <c r="B10" s="26">
        <v>0.10580000000000001</v>
      </c>
      <c r="C10" s="26">
        <v>0.13189999999999999</v>
      </c>
      <c r="D10" s="26">
        <f t="shared" si="0"/>
        <v>2.6099999999999984E-2</v>
      </c>
      <c r="E10" s="26">
        <v>9.1899999999999996E-2</v>
      </c>
      <c r="F10" s="26">
        <v>0.1144</v>
      </c>
      <c r="G10" s="26">
        <f t="shared" si="1"/>
        <v>2.2500000000000006E-2</v>
      </c>
    </row>
    <row r="11" spans="1:7" x14ac:dyDescent="0.25">
      <c r="A11" s="25" t="s">
        <v>44</v>
      </c>
      <c r="B11" s="26">
        <v>9.11E-2</v>
      </c>
      <c r="C11" s="26">
        <v>0.1038</v>
      </c>
      <c r="D11" s="26">
        <f t="shared" si="0"/>
        <v>1.2700000000000003E-2</v>
      </c>
      <c r="E11" s="26">
        <v>7.4499999999999997E-2</v>
      </c>
      <c r="F11" s="26">
        <v>8.5900000000000004E-2</v>
      </c>
      <c r="G11" s="26">
        <f t="shared" si="1"/>
        <v>1.1400000000000007E-2</v>
      </c>
    </row>
    <row r="12" spans="1:7" x14ac:dyDescent="0.25">
      <c r="A12" s="25" t="s">
        <v>71</v>
      </c>
      <c r="B12" s="26"/>
      <c r="C12" s="26"/>
    </row>
    <row r="13" spans="1:7" x14ac:dyDescent="0.25">
      <c r="C13" s="25" t="s">
        <v>25</v>
      </c>
      <c r="D13" s="26">
        <f>AVERAGE(D4:D11)</f>
        <v>1.9937499999999997E-2</v>
      </c>
      <c r="F13" s="25" t="s">
        <v>25</v>
      </c>
      <c r="G13" s="26">
        <f>AVERAGE(G4:G11)</f>
        <v>1.7850000000000005E-2</v>
      </c>
    </row>
    <row r="15" spans="1:7" x14ac:dyDescent="0.25">
      <c r="B15" s="26"/>
      <c r="C15" s="26"/>
    </row>
    <row r="17" spans="1:8" x14ac:dyDescent="0.25">
      <c r="A17" s="25" t="s">
        <v>46</v>
      </c>
      <c r="B17" s="26"/>
      <c r="C17" s="26"/>
    </row>
    <row r="18" spans="1:8" x14ac:dyDescent="0.25">
      <c r="B18" s="26" t="s">
        <v>32</v>
      </c>
      <c r="C18" s="26"/>
    </row>
    <row r="19" spans="1:8" x14ac:dyDescent="0.25">
      <c r="A19" s="25" t="s">
        <v>34</v>
      </c>
      <c r="B19" s="26" t="s">
        <v>35</v>
      </c>
      <c r="C19" s="26" t="s">
        <v>36</v>
      </c>
      <c r="D19" s="27" t="s">
        <v>47</v>
      </c>
      <c r="E19" s="27" t="s">
        <v>48</v>
      </c>
      <c r="F19" s="27" t="s">
        <v>49</v>
      </c>
      <c r="G19" s="30" t="s">
        <v>50</v>
      </c>
      <c r="H19" s="30" t="s">
        <v>51</v>
      </c>
    </row>
    <row r="20" spans="1:8" x14ac:dyDescent="0.25">
      <c r="A20" s="25" t="s">
        <v>38</v>
      </c>
      <c r="B20" s="26">
        <f>B4</f>
        <v>9.2700000000000005E-2</v>
      </c>
      <c r="C20" s="26">
        <f>C4</f>
        <v>0.12529999999999999</v>
      </c>
      <c r="D20" s="26">
        <f t="shared" ref="D20:D39" si="2">B20</f>
        <v>9.2700000000000005E-2</v>
      </c>
      <c r="E20" s="26">
        <v>7.3300000000000004E-2</v>
      </c>
      <c r="F20" s="26">
        <v>7.9299999999999995E-2</v>
      </c>
      <c r="G20" s="26">
        <v>2.5399999999999999E-2</v>
      </c>
      <c r="H20" s="26">
        <f>E20+G20-D20</f>
        <v>6.0000000000000053E-3</v>
      </c>
    </row>
    <row r="21" spans="1:8" x14ac:dyDescent="0.25">
      <c r="A21" s="25" t="s">
        <v>52</v>
      </c>
      <c r="B21" s="26">
        <v>9.4200000000000006E-2</v>
      </c>
      <c r="D21" s="26">
        <f t="shared" si="2"/>
        <v>9.4200000000000006E-2</v>
      </c>
      <c r="E21" s="26">
        <v>8.0399999999999999E-2</v>
      </c>
      <c r="F21" s="26">
        <v>8.6699999999999999E-2</v>
      </c>
      <c r="G21" s="26">
        <v>2.5000000000000001E-2</v>
      </c>
      <c r="H21" s="26">
        <f t="shared" ref="H21:H39" si="3">E21+G21-D21</f>
        <v>1.1199999999999988E-2</v>
      </c>
    </row>
    <row r="22" spans="1:8" x14ac:dyDescent="0.25">
      <c r="A22" s="25" t="s">
        <v>39</v>
      </c>
      <c r="B22" s="26">
        <f>B5</f>
        <v>9.35E-2</v>
      </c>
      <c r="C22" s="26">
        <f>C5</f>
        <v>0.11</v>
      </c>
      <c r="D22" s="26">
        <f t="shared" si="2"/>
        <v>9.35E-2</v>
      </c>
      <c r="E22" s="26">
        <v>7.8600000000000003E-2</v>
      </c>
      <c r="F22" s="26">
        <v>8.6400000000000005E-2</v>
      </c>
      <c r="G22" s="26">
        <v>2.5600000000000001E-2</v>
      </c>
      <c r="H22" s="26">
        <f t="shared" si="3"/>
        <v>1.0700000000000001E-2</v>
      </c>
    </row>
    <row r="23" spans="1:8" x14ac:dyDescent="0.25">
      <c r="A23" s="25" t="s">
        <v>53</v>
      </c>
      <c r="B23" s="26">
        <f>B8</f>
        <v>9.5600000000000004E-2</v>
      </c>
      <c r="C23" s="26">
        <f>C8</f>
        <v>0.1168</v>
      </c>
      <c r="D23" s="26">
        <f t="shared" si="2"/>
        <v>9.5600000000000004E-2</v>
      </c>
      <c r="E23" s="26">
        <v>8.2600000000000007E-2</v>
      </c>
      <c r="F23" s="26">
        <v>8.8800000000000004E-2</v>
      </c>
      <c r="G23" s="26">
        <v>1.21E-2</v>
      </c>
      <c r="H23" s="26">
        <f t="shared" si="3"/>
        <v>-8.9999999999999802E-4</v>
      </c>
    </row>
    <row r="24" spans="1:8" x14ac:dyDescent="0.25">
      <c r="A24" s="25" t="s">
        <v>54</v>
      </c>
      <c r="B24" s="26">
        <f>B9</f>
        <v>0.1003</v>
      </c>
      <c r="C24" s="26">
        <f>C9</f>
        <v>0.1205</v>
      </c>
      <c r="D24" s="26">
        <f t="shared" si="2"/>
        <v>0.1003</v>
      </c>
      <c r="E24" s="26">
        <v>8.6300000000000002E-2</v>
      </c>
      <c r="F24" s="26">
        <v>9.2399999999999996E-2</v>
      </c>
      <c r="G24" s="26">
        <v>7.0000000000000001E-3</v>
      </c>
      <c r="H24" s="26">
        <f t="shared" si="3"/>
        <v>-6.9999999999999923E-3</v>
      </c>
    </row>
    <row r="25" spans="1:8" x14ac:dyDescent="0.25">
      <c r="A25" s="25" t="s">
        <v>55</v>
      </c>
      <c r="B25" s="26">
        <v>9.8000000000000004E-2</v>
      </c>
      <c r="C25" s="26">
        <v>0.1109</v>
      </c>
      <c r="D25" s="26">
        <f t="shared" si="2"/>
        <v>9.8000000000000004E-2</v>
      </c>
      <c r="E25" s="26">
        <v>8.4099999999999994E-2</v>
      </c>
      <c r="F25" s="26">
        <v>9.0200000000000002E-2</v>
      </c>
      <c r="G25" s="26">
        <v>9.2999999999999992E-3</v>
      </c>
      <c r="H25" s="26">
        <f t="shared" si="3"/>
        <v>-4.6000000000000069E-3</v>
      </c>
    </row>
    <row r="26" spans="1:8" x14ac:dyDescent="0.25">
      <c r="A26" s="25" t="s">
        <v>56</v>
      </c>
      <c r="B26" s="26">
        <v>0.1021</v>
      </c>
      <c r="D26" s="26">
        <f t="shared" si="2"/>
        <v>0.1021</v>
      </c>
      <c r="E26" s="26">
        <v>8.7499999999999994E-2</v>
      </c>
      <c r="F26" s="26">
        <v>9.0499999999999997E-2</v>
      </c>
      <c r="G26" s="26">
        <v>3.8E-3</v>
      </c>
      <c r="H26" s="26">
        <f t="shared" si="3"/>
        <v>-1.0800000000000004E-2</v>
      </c>
    </row>
    <row r="27" spans="1:8" x14ac:dyDescent="0.25">
      <c r="A27" s="25" t="s">
        <v>57</v>
      </c>
      <c r="B27" s="26">
        <v>9.64E-2</v>
      </c>
      <c r="C27" s="26">
        <v>0.1129</v>
      </c>
      <c r="D27" s="26">
        <f t="shared" si="2"/>
        <v>9.64E-2</v>
      </c>
      <c r="E27" s="26">
        <v>8.2100000000000006E-2</v>
      </c>
      <c r="F27" s="26">
        <v>8.7400000000000005E-2</v>
      </c>
      <c r="G27" s="26">
        <v>2.8299999999999999E-2</v>
      </c>
      <c r="H27" s="26">
        <f t="shared" si="3"/>
        <v>1.3999999999999999E-2</v>
      </c>
    </row>
    <row r="28" spans="1:8" x14ac:dyDescent="0.25">
      <c r="A28" s="25" t="s">
        <v>58</v>
      </c>
      <c r="B28" s="26">
        <v>0.1</v>
      </c>
      <c r="C28" s="26">
        <v>0.1283</v>
      </c>
      <c r="D28" s="26">
        <f t="shared" si="2"/>
        <v>0.1</v>
      </c>
      <c r="E28" s="26">
        <v>8.8999999999999996E-2</v>
      </c>
      <c r="F28" s="26">
        <v>9.2999999999999999E-2</v>
      </c>
      <c r="G28" s="26">
        <v>0.03</v>
      </c>
      <c r="H28" s="26">
        <f t="shared" si="3"/>
        <v>1.8999999999999989E-2</v>
      </c>
    </row>
    <row r="29" spans="1:8" x14ac:dyDescent="0.25">
      <c r="A29" s="25" t="s">
        <v>59</v>
      </c>
      <c r="B29" s="26">
        <f>B10</f>
        <v>0.10580000000000001</v>
      </c>
      <c r="C29" s="26">
        <f>C10</f>
        <v>0.13189999999999999</v>
      </c>
      <c r="D29" s="26">
        <f t="shared" si="2"/>
        <v>0.10580000000000001</v>
      </c>
      <c r="E29" s="26">
        <v>9.1899999999999996E-2</v>
      </c>
      <c r="F29" s="26">
        <v>9.5799999999999996E-2</v>
      </c>
      <c r="G29" s="26">
        <v>6.7000000000000002E-3</v>
      </c>
      <c r="H29" s="26">
        <f t="shared" si="3"/>
        <v>-7.2000000000000119E-3</v>
      </c>
    </row>
    <row r="30" spans="1:8" x14ac:dyDescent="0.25">
      <c r="A30" s="25" t="s">
        <v>60</v>
      </c>
      <c r="B30" s="26">
        <v>0.1061</v>
      </c>
      <c r="C30" s="26">
        <v>0.1411</v>
      </c>
      <c r="D30" s="26">
        <f t="shared" si="2"/>
        <v>0.1061</v>
      </c>
      <c r="E30" s="26">
        <v>8.4400000000000003E-2</v>
      </c>
      <c r="F30" s="26">
        <v>8.8999999999999996E-2</v>
      </c>
      <c r="G30" s="26">
        <v>1.7999999999999999E-2</v>
      </c>
      <c r="H30" s="26">
        <f t="shared" si="3"/>
        <v>-3.699999999999995E-3</v>
      </c>
    </row>
    <row r="31" spans="1:8" x14ac:dyDescent="0.25">
      <c r="A31" s="25" t="s">
        <v>61</v>
      </c>
      <c r="B31" s="26">
        <f>B11</f>
        <v>9.11E-2</v>
      </c>
      <c r="C31" s="26">
        <f>C11</f>
        <v>0.1038</v>
      </c>
      <c r="D31" s="26">
        <f t="shared" si="2"/>
        <v>9.11E-2</v>
      </c>
      <c r="E31" s="26">
        <v>7.4499999999999997E-2</v>
      </c>
      <c r="F31" s="26">
        <v>7.5899999999999995E-2</v>
      </c>
      <c r="G31" s="26">
        <v>1.4999999999999999E-2</v>
      </c>
      <c r="H31" s="26">
        <f t="shared" si="3"/>
        <v>-1.6000000000000042E-3</v>
      </c>
    </row>
    <row r="32" spans="1:8" x14ac:dyDescent="0.25">
      <c r="A32" s="25" t="s">
        <v>62</v>
      </c>
      <c r="B32" s="26">
        <v>0.111</v>
      </c>
      <c r="C32" s="26">
        <v>0.1368</v>
      </c>
      <c r="D32" s="26">
        <f t="shared" si="2"/>
        <v>0.111</v>
      </c>
      <c r="E32" s="26">
        <v>8.9599999999999999E-2</v>
      </c>
      <c r="F32" s="26">
        <v>8.9399999999999993E-2</v>
      </c>
      <c r="G32" s="26">
        <v>1.9E-2</v>
      </c>
      <c r="H32" s="26">
        <f t="shared" si="3"/>
        <v>-2.3999999999999994E-3</v>
      </c>
    </row>
    <row r="33" spans="1:8" x14ac:dyDescent="0.25">
      <c r="A33" s="25" t="s">
        <v>63</v>
      </c>
      <c r="B33" s="26">
        <v>0.1042</v>
      </c>
      <c r="D33" s="26">
        <f t="shared" si="2"/>
        <v>0.1042</v>
      </c>
      <c r="E33" s="26">
        <v>9.1700000000000004E-2</v>
      </c>
      <c r="F33" s="26">
        <v>9.5000000000000001E-2</v>
      </c>
      <c r="G33" s="26">
        <v>1.4200000000000001E-2</v>
      </c>
      <c r="H33" s="26">
        <f t="shared" si="3"/>
        <v>1.7000000000000071E-3</v>
      </c>
    </row>
    <row r="34" spans="1:8" x14ac:dyDescent="0.25">
      <c r="A34" s="25" t="s">
        <v>64</v>
      </c>
      <c r="B34" s="26">
        <v>9.64E-2</v>
      </c>
      <c r="C34" s="26">
        <v>0.11940000000000001</v>
      </c>
      <c r="D34" s="26">
        <f t="shared" si="2"/>
        <v>9.64E-2</v>
      </c>
      <c r="E34" s="26">
        <v>8.4500000000000006E-2</v>
      </c>
      <c r="F34" s="26">
        <v>8.6800000000000002E-2</v>
      </c>
      <c r="G34" s="26">
        <v>1.1299999999999999E-2</v>
      </c>
      <c r="H34" s="26">
        <f t="shared" si="3"/>
        <v>-5.9999999999998943E-4</v>
      </c>
    </row>
    <row r="35" spans="1:8" x14ac:dyDescent="0.25">
      <c r="A35" s="25" t="s">
        <v>65</v>
      </c>
      <c r="B35" s="26">
        <v>9.8400000000000001E-2</v>
      </c>
      <c r="C35" s="26" t="s">
        <v>66</v>
      </c>
      <c r="D35" s="26">
        <f t="shared" si="2"/>
        <v>9.8400000000000001E-2</v>
      </c>
      <c r="E35" s="26">
        <v>8.9399999999999993E-2</v>
      </c>
      <c r="F35" s="26">
        <v>9.0899999999999995E-2</v>
      </c>
      <c r="G35" s="26">
        <v>2.3900000000000001E-2</v>
      </c>
      <c r="H35" s="26">
        <f t="shared" si="3"/>
        <v>1.4899999999999997E-2</v>
      </c>
    </row>
    <row r="36" spans="1:8" x14ac:dyDescent="0.25">
      <c r="A36" s="25" t="s">
        <v>67</v>
      </c>
      <c r="B36" s="26">
        <v>9.0300000000000005E-2</v>
      </c>
      <c r="C36" s="26" t="s">
        <v>66</v>
      </c>
      <c r="D36" s="26">
        <f t="shared" si="2"/>
        <v>9.0300000000000005E-2</v>
      </c>
      <c r="E36" s="26">
        <v>7.3099999999999998E-2</v>
      </c>
      <c r="F36" s="26">
        <v>0.08</v>
      </c>
      <c r="G36" s="26">
        <v>2.6800000000000001E-2</v>
      </c>
      <c r="H36" s="26">
        <f t="shared" si="3"/>
        <v>9.5999999999999974E-3</v>
      </c>
    </row>
    <row r="37" spans="1:8" x14ac:dyDescent="0.25">
      <c r="A37" s="25" t="s">
        <v>68</v>
      </c>
      <c r="B37" s="26">
        <v>9.9599999999999994E-2</v>
      </c>
      <c r="D37" s="26">
        <f t="shared" si="2"/>
        <v>9.9599999999999994E-2</v>
      </c>
      <c r="E37" s="26">
        <v>8.6900000000000005E-2</v>
      </c>
      <c r="F37" s="26">
        <v>8.9899999999999994E-2</v>
      </c>
      <c r="G37" s="26">
        <v>1.29E-2</v>
      </c>
      <c r="H37" s="26">
        <f t="shared" si="3"/>
        <v>2.0000000000000573E-4</v>
      </c>
    </row>
    <row r="38" spans="1:8" x14ac:dyDescent="0.25">
      <c r="A38" s="25" t="s">
        <v>40</v>
      </c>
      <c r="B38" s="26">
        <f>B6</f>
        <v>9.2799999999999994E-2</v>
      </c>
      <c r="C38" s="26">
        <f>C6</f>
        <v>0.1081</v>
      </c>
      <c r="D38" s="26">
        <f t="shared" si="2"/>
        <v>9.2799999999999994E-2</v>
      </c>
      <c r="E38" s="26">
        <v>7.8799999999999995E-2</v>
      </c>
      <c r="F38" s="26">
        <v>8.7499999999999994E-2</v>
      </c>
      <c r="G38" s="26">
        <v>1.6299999999999999E-2</v>
      </c>
      <c r="H38" s="26">
        <f t="shared" si="3"/>
        <v>2.2999999999999965E-3</v>
      </c>
    </row>
    <row r="39" spans="1:8" x14ac:dyDescent="0.25">
      <c r="A39" s="25" t="s">
        <v>41</v>
      </c>
      <c r="B39" s="26">
        <f>B7</f>
        <v>9.3100000000000002E-2</v>
      </c>
      <c r="C39" s="26">
        <f>C7</f>
        <v>0.108</v>
      </c>
      <c r="D39" s="26">
        <f t="shared" si="2"/>
        <v>9.3100000000000002E-2</v>
      </c>
      <c r="E39" s="26">
        <v>6.7400000000000002E-2</v>
      </c>
      <c r="F39" s="26">
        <v>7.7100000000000002E-2</v>
      </c>
      <c r="G39" s="26">
        <v>1.7100000000000001E-2</v>
      </c>
      <c r="H39" s="26">
        <f t="shared" si="3"/>
        <v>-8.5999999999999965E-3</v>
      </c>
    </row>
    <row r="40" spans="1:8" x14ac:dyDescent="0.25">
      <c r="A40" s="25" t="s">
        <v>71</v>
      </c>
      <c r="B40" s="26"/>
      <c r="C40" s="26"/>
    </row>
  </sheetData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7"/>
  <sheetViews>
    <sheetView workbookViewId="0"/>
  </sheetViews>
  <sheetFormatPr defaultRowHeight="13.2" x14ac:dyDescent="0.25"/>
  <cols>
    <col min="1" max="2" width="8.88671875" style="31"/>
    <col min="3" max="5" width="8.88671875" style="32"/>
    <col min="6" max="6" width="8.88671875" style="33"/>
    <col min="7" max="7" width="8.88671875" style="34"/>
    <col min="8" max="16384" width="8.88671875" style="25"/>
  </cols>
  <sheetData>
    <row r="1" spans="1:22" x14ac:dyDescent="0.25">
      <c r="H1" s="25" t="s">
        <v>72</v>
      </c>
    </row>
    <row r="2" spans="1:22" x14ac:dyDescent="0.25">
      <c r="A2" s="35" t="s">
        <v>73</v>
      </c>
      <c r="D2" s="32" t="s">
        <v>74</v>
      </c>
      <c r="E2" s="32" t="s">
        <v>75</v>
      </c>
      <c r="H2" s="36" t="s">
        <v>76</v>
      </c>
      <c r="I2" s="36" t="s">
        <v>5</v>
      </c>
      <c r="J2" s="36" t="s">
        <v>18</v>
      </c>
      <c r="K2" s="36" t="s">
        <v>77</v>
      </c>
      <c r="L2" s="36" t="s">
        <v>0</v>
      </c>
      <c r="M2" s="36" t="s">
        <v>78</v>
      </c>
      <c r="N2" s="36" t="s">
        <v>79</v>
      </c>
      <c r="O2" s="36" t="s">
        <v>80</v>
      </c>
      <c r="P2" s="36" t="s">
        <v>81</v>
      </c>
      <c r="Q2" s="36" t="s">
        <v>82</v>
      </c>
      <c r="R2" s="36" t="s">
        <v>83</v>
      </c>
      <c r="S2" s="36" t="s">
        <v>84</v>
      </c>
      <c r="T2" s="36" t="s">
        <v>85</v>
      </c>
      <c r="U2" s="36" t="s">
        <v>15</v>
      </c>
      <c r="V2" s="36" t="s">
        <v>86</v>
      </c>
    </row>
    <row r="3" spans="1:22" x14ac:dyDescent="0.25">
      <c r="A3" s="31">
        <v>0</v>
      </c>
      <c r="B3" s="37">
        <f t="shared" ref="B3:C36" ca="1" si="0">OFFSET(F$3,ROW()*4-12,0)</f>
        <v>1977.4</v>
      </c>
      <c r="C3" s="38">
        <f t="shared" ca="1" si="0"/>
        <v>1</v>
      </c>
      <c r="D3" s="38"/>
      <c r="E3" s="38"/>
      <c r="F3" s="33">
        <v>1977.4</v>
      </c>
      <c r="G3" s="39">
        <v>1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x14ac:dyDescent="0.25">
      <c r="A4" s="31">
        <v>1</v>
      </c>
      <c r="B4" s="37" t="str">
        <f t="shared" ca="1" si="0"/>
        <v>1978.4</v>
      </c>
      <c r="C4" s="38">
        <f t="shared" ca="1" si="0"/>
        <v>1.1611307710979129</v>
      </c>
      <c r="D4" s="38">
        <f ca="1">C4/C3-1</f>
        <v>0.16113077109791285</v>
      </c>
      <c r="E4" s="38">
        <f ca="1">C4^(1/A4)-1</f>
        <v>0.16113077109791285</v>
      </c>
      <c r="F4" s="33" t="str">
        <f>J4&amp;"."&amp;K4</f>
        <v>1978.1</v>
      </c>
      <c r="G4" s="39">
        <f>G3*(1+T4)</f>
        <v>1.0289999999999999</v>
      </c>
      <c r="H4" s="25">
        <v>2</v>
      </c>
      <c r="I4" s="25">
        <v>19781</v>
      </c>
      <c r="J4" s="25">
        <v>1978</v>
      </c>
      <c r="K4" s="25">
        <v>1</v>
      </c>
      <c r="L4" s="25">
        <v>12460361</v>
      </c>
      <c r="M4" s="25">
        <v>1045924</v>
      </c>
      <c r="N4" s="25">
        <v>580990824</v>
      </c>
      <c r="O4" s="25">
        <v>575792295</v>
      </c>
      <c r="P4" s="25">
        <v>0</v>
      </c>
      <c r="Q4" s="25">
        <v>572161803.33329999</v>
      </c>
      <c r="R4" s="25">
        <v>2.18E-2</v>
      </c>
      <c r="S4" s="25">
        <v>7.3000000000000001E-3</v>
      </c>
      <c r="T4" s="25">
        <v>2.9000000000000001E-2</v>
      </c>
      <c r="U4" s="25">
        <v>233</v>
      </c>
      <c r="V4" s="40">
        <f>N4/U4</f>
        <v>2493522.8497854075</v>
      </c>
    </row>
    <row r="5" spans="1:22" x14ac:dyDescent="0.25">
      <c r="A5" s="31">
        <v>2</v>
      </c>
      <c r="B5" s="37" t="str">
        <f t="shared" ca="1" si="0"/>
        <v>1979.4</v>
      </c>
      <c r="C5" s="38">
        <f t="shared" ca="1" si="0"/>
        <v>1.3987031608184437</v>
      </c>
      <c r="D5" s="38">
        <f t="shared" ref="D5:D36" ca="1" si="1">C5/C4-1</f>
        <v>0.20460433538928013</v>
      </c>
      <c r="E5" s="38">
        <f t="shared" ref="E5:E36" ca="1" si="2">C5^(1/A5)-1</f>
        <v>0.18266781507676266</v>
      </c>
      <c r="F5" s="33" t="str">
        <f t="shared" ref="F5:F68" si="3">J5&amp;"."&amp;K5</f>
        <v>1978.2</v>
      </c>
      <c r="G5" s="39">
        <f t="shared" ref="G5:G68" si="4">G4*(1+T5)</f>
        <v>1.0605902999999999</v>
      </c>
      <c r="H5" s="25">
        <v>3</v>
      </c>
      <c r="I5" s="25">
        <v>19782</v>
      </c>
      <c r="J5" s="25">
        <v>1978</v>
      </c>
      <c r="K5" s="25">
        <v>2</v>
      </c>
      <c r="L5" s="25">
        <v>13549340</v>
      </c>
      <c r="M5" s="25">
        <v>3512157</v>
      </c>
      <c r="N5" s="25">
        <v>618339141</v>
      </c>
      <c r="O5" s="25">
        <v>609771269</v>
      </c>
      <c r="P5" s="25">
        <v>0</v>
      </c>
      <c r="Q5" s="25">
        <v>607010900.83329999</v>
      </c>
      <c r="R5" s="25">
        <v>2.23E-2</v>
      </c>
      <c r="S5" s="25">
        <v>8.3000000000000001E-3</v>
      </c>
      <c r="T5" s="25">
        <v>3.0700000000000002E-2</v>
      </c>
      <c r="U5" s="25">
        <v>259</v>
      </c>
      <c r="V5" s="40">
        <f t="shared" ref="V5:V68" si="5">N5/U5</f>
        <v>2387409.8108108109</v>
      </c>
    </row>
    <row r="6" spans="1:22" x14ac:dyDescent="0.25">
      <c r="A6" s="31">
        <v>3</v>
      </c>
      <c r="B6" s="37" t="str">
        <f t="shared" ca="1" si="0"/>
        <v>1980.4</v>
      </c>
      <c r="C6" s="38">
        <f t="shared" ca="1" si="0"/>
        <v>1.6517308705673981</v>
      </c>
      <c r="D6" s="38">
        <f t="shared" ca="1" si="1"/>
        <v>0.18090165006912295</v>
      </c>
      <c r="E6" s="38">
        <f t="shared" ca="1" si="2"/>
        <v>0.18207880010368349</v>
      </c>
      <c r="F6" s="33" t="str">
        <f t="shared" si="3"/>
        <v>1978.3</v>
      </c>
      <c r="G6" s="39">
        <f t="shared" si="4"/>
        <v>1.09654431117</v>
      </c>
      <c r="H6" s="25">
        <v>4</v>
      </c>
      <c r="I6" s="25">
        <v>19783</v>
      </c>
      <c r="J6" s="25">
        <v>1978</v>
      </c>
      <c r="K6" s="25">
        <v>3</v>
      </c>
      <c r="L6" s="25">
        <v>14311574</v>
      </c>
      <c r="M6" s="25">
        <v>1283255</v>
      </c>
      <c r="N6" s="25">
        <v>688675929</v>
      </c>
      <c r="O6" s="25">
        <v>678802395</v>
      </c>
      <c r="P6" s="25">
        <v>0</v>
      </c>
      <c r="Q6" s="25">
        <v>674673497.83329999</v>
      </c>
      <c r="R6" s="25">
        <v>2.12E-2</v>
      </c>
      <c r="S6" s="25">
        <v>1.2699999999999999E-2</v>
      </c>
      <c r="T6" s="25">
        <v>3.39E-2</v>
      </c>
      <c r="U6" s="25">
        <v>283</v>
      </c>
      <c r="V6" s="40">
        <f t="shared" si="5"/>
        <v>2433483.8480565371</v>
      </c>
    </row>
    <row r="7" spans="1:22" x14ac:dyDescent="0.25">
      <c r="A7" s="31">
        <v>4</v>
      </c>
      <c r="B7" s="37" t="str">
        <f t="shared" ca="1" si="0"/>
        <v>1981.4</v>
      </c>
      <c r="C7" s="38">
        <f t="shared" ca="1" si="0"/>
        <v>1.9262358487206446</v>
      </c>
      <c r="D7" s="38">
        <f t="shared" ca="1" si="1"/>
        <v>0.16619231561552716</v>
      </c>
      <c r="E7" s="38">
        <f t="shared" ca="1" si="2"/>
        <v>0.17808700445116266</v>
      </c>
      <c r="F7" s="33" t="str">
        <f t="shared" si="3"/>
        <v>1978.4</v>
      </c>
      <c r="G7" s="39">
        <f t="shared" si="4"/>
        <v>1.1611307710979129</v>
      </c>
      <c r="H7" s="25">
        <v>5</v>
      </c>
      <c r="I7" s="25">
        <v>19784</v>
      </c>
      <c r="J7" s="25">
        <v>1978</v>
      </c>
      <c r="K7" s="25">
        <v>4</v>
      </c>
      <c r="L7" s="25">
        <v>14228940</v>
      </c>
      <c r="M7" s="25">
        <v>2744192</v>
      </c>
      <c r="N7" s="25">
        <v>729986518</v>
      </c>
      <c r="O7" s="25">
        <v>700435921</v>
      </c>
      <c r="P7" s="25">
        <v>0</v>
      </c>
      <c r="Q7" s="25">
        <v>697065037</v>
      </c>
      <c r="R7" s="25">
        <v>2.0400000000000001E-2</v>
      </c>
      <c r="S7" s="25">
        <v>3.85E-2</v>
      </c>
      <c r="T7" s="25">
        <v>5.8900000000000001E-2</v>
      </c>
      <c r="U7" s="25">
        <v>291</v>
      </c>
      <c r="V7" s="40">
        <f t="shared" si="5"/>
        <v>2508544.7353951889</v>
      </c>
    </row>
    <row r="8" spans="1:22" x14ac:dyDescent="0.25">
      <c r="A8" s="31">
        <v>5</v>
      </c>
      <c r="B8" s="37" t="str">
        <f t="shared" ca="1" si="0"/>
        <v>1982.4</v>
      </c>
      <c r="C8" s="38">
        <f t="shared" ca="1" si="0"/>
        <v>2.1078831303893191</v>
      </c>
      <c r="D8" s="38">
        <f t="shared" ca="1" si="1"/>
        <v>9.4301682625894445E-2</v>
      </c>
      <c r="E8" s="38">
        <f t="shared" ca="1" si="2"/>
        <v>0.16083182381726013</v>
      </c>
      <c r="F8" s="33" t="str">
        <f t="shared" si="3"/>
        <v>1979.1</v>
      </c>
      <c r="G8" s="39">
        <f t="shared" si="4"/>
        <v>1.2053698534767434</v>
      </c>
      <c r="H8" s="25">
        <v>6</v>
      </c>
      <c r="I8" s="25">
        <v>19791</v>
      </c>
      <c r="J8" s="25">
        <v>1979</v>
      </c>
      <c r="K8" s="25">
        <v>1</v>
      </c>
      <c r="L8" s="25">
        <v>16853367</v>
      </c>
      <c r="M8" s="25">
        <v>2865251</v>
      </c>
      <c r="N8" s="25">
        <v>817048986</v>
      </c>
      <c r="O8" s="25">
        <v>800677850</v>
      </c>
      <c r="P8" s="25">
        <v>0</v>
      </c>
      <c r="Q8" s="25">
        <v>796492686.5</v>
      </c>
      <c r="R8" s="25">
        <v>2.12E-2</v>
      </c>
      <c r="S8" s="25">
        <v>1.7000000000000001E-2</v>
      </c>
      <c r="T8" s="25">
        <v>3.8100000000000002E-2</v>
      </c>
      <c r="U8" s="25">
        <v>309</v>
      </c>
      <c r="V8" s="40">
        <f t="shared" si="5"/>
        <v>2644171.4757281551</v>
      </c>
    </row>
    <row r="9" spans="1:22" x14ac:dyDescent="0.25">
      <c r="A9" s="31">
        <v>6</v>
      </c>
      <c r="B9" s="37" t="str">
        <f t="shared" ca="1" si="0"/>
        <v>1983.4</v>
      </c>
      <c r="C9" s="38">
        <f t="shared" ca="1" si="0"/>
        <v>2.38458279318623</v>
      </c>
      <c r="D9" s="38">
        <f t="shared" ca="1" si="1"/>
        <v>0.13126897730132003</v>
      </c>
      <c r="E9" s="38">
        <f t="shared" ca="1" si="2"/>
        <v>0.15585157104856973</v>
      </c>
      <c r="F9" s="33" t="str">
        <f t="shared" si="3"/>
        <v>1979.2</v>
      </c>
      <c r="G9" s="39">
        <f t="shared" si="4"/>
        <v>1.2574418311469386</v>
      </c>
      <c r="H9" s="25">
        <v>7</v>
      </c>
      <c r="I9" s="25">
        <v>19792</v>
      </c>
      <c r="J9" s="25">
        <v>1979</v>
      </c>
      <c r="K9" s="25">
        <v>2</v>
      </c>
      <c r="L9" s="25">
        <v>20769432</v>
      </c>
      <c r="M9" s="25">
        <v>1935049</v>
      </c>
      <c r="N9" s="25">
        <v>933456479</v>
      </c>
      <c r="O9" s="25">
        <v>913108775</v>
      </c>
      <c r="P9" s="25">
        <v>0</v>
      </c>
      <c r="Q9" s="25">
        <v>907153155.5</v>
      </c>
      <c r="R9" s="25">
        <v>2.29E-2</v>
      </c>
      <c r="S9" s="25">
        <v>2.0299999999999999E-2</v>
      </c>
      <c r="T9" s="25">
        <v>4.3200000000000002E-2</v>
      </c>
      <c r="U9" s="25">
        <v>331</v>
      </c>
      <c r="V9" s="40">
        <f t="shared" si="5"/>
        <v>2820110.2084592143</v>
      </c>
    </row>
    <row r="10" spans="1:22" x14ac:dyDescent="0.25">
      <c r="A10" s="31">
        <v>7</v>
      </c>
      <c r="B10" s="37" t="str">
        <f t="shared" ca="1" si="0"/>
        <v>1984.4</v>
      </c>
      <c r="C10" s="38">
        <f t="shared" ca="1" si="0"/>
        <v>2.7145507640603137</v>
      </c>
      <c r="D10" s="38">
        <f t="shared" ca="1" si="1"/>
        <v>0.13837555643567634</v>
      </c>
      <c r="E10" s="38">
        <f t="shared" ca="1" si="2"/>
        <v>0.15333866709218702</v>
      </c>
      <c r="F10" s="33" t="str">
        <f t="shared" si="3"/>
        <v>1979.3</v>
      </c>
      <c r="G10" s="39">
        <f t="shared" si="4"/>
        <v>1.3171703181264183</v>
      </c>
      <c r="H10" s="25">
        <v>8</v>
      </c>
      <c r="I10" s="25">
        <v>19793</v>
      </c>
      <c r="J10" s="25">
        <v>1979</v>
      </c>
      <c r="K10" s="25">
        <v>3</v>
      </c>
      <c r="L10" s="25">
        <v>21710589</v>
      </c>
      <c r="M10" s="25">
        <v>3759226</v>
      </c>
      <c r="N10" s="25">
        <v>1070684326</v>
      </c>
      <c r="O10" s="25">
        <v>1040414815</v>
      </c>
      <c r="P10" s="25">
        <v>956820</v>
      </c>
      <c r="Q10" s="25">
        <v>1034579155</v>
      </c>
      <c r="R10" s="25">
        <v>2.1000000000000001E-2</v>
      </c>
      <c r="S10" s="25">
        <v>2.6499999999999999E-2</v>
      </c>
      <c r="T10" s="25">
        <v>4.7500000000000001E-2</v>
      </c>
      <c r="U10" s="25">
        <v>356</v>
      </c>
      <c r="V10" s="40">
        <f t="shared" si="5"/>
        <v>3007540.2415730339</v>
      </c>
    </row>
    <row r="11" spans="1:22" x14ac:dyDescent="0.25">
      <c r="A11" s="31">
        <v>8</v>
      </c>
      <c r="B11" s="37" t="str">
        <f t="shared" ca="1" si="0"/>
        <v>1985.4</v>
      </c>
      <c r="C11" s="38">
        <f t="shared" ca="1" si="0"/>
        <v>3.0195895292186345</v>
      </c>
      <c r="D11" s="38">
        <f t="shared" ca="1" si="1"/>
        <v>0.11237172986297606</v>
      </c>
      <c r="E11" s="38">
        <f t="shared" ca="1" si="2"/>
        <v>0.14813640793773653</v>
      </c>
      <c r="F11" s="33" t="str">
        <f t="shared" si="3"/>
        <v>1979.4</v>
      </c>
      <c r="G11" s="39">
        <f t="shared" si="4"/>
        <v>1.3987031608184437</v>
      </c>
      <c r="H11" s="25">
        <v>9</v>
      </c>
      <c r="I11" s="25">
        <v>19794</v>
      </c>
      <c r="J11" s="25">
        <v>1979</v>
      </c>
      <c r="K11" s="25">
        <v>4</v>
      </c>
      <c r="L11" s="25">
        <v>25295067</v>
      </c>
      <c r="M11" s="25">
        <v>8943206</v>
      </c>
      <c r="N11" s="25">
        <v>1231133627</v>
      </c>
      <c r="O11" s="25">
        <v>1176664071</v>
      </c>
      <c r="P11" s="25">
        <v>1676393</v>
      </c>
      <c r="Q11" s="25">
        <v>1171865788.5</v>
      </c>
      <c r="R11" s="25">
        <v>2.1600000000000001E-2</v>
      </c>
      <c r="S11" s="25">
        <v>4.0300000000000002E-2</v>
      </c>
      <c r="T11" s="25">
        <v>6.1899999999999997E-2</v>
      </c>
      <c r="U11" s="25">
        <v>370</v>
      </c>
      <c r="V11" s="40">
        <f t="shared" si="5"/>
        <v>3327388.1810810813</v>
      </c>
    </row>
    <row r="12" spans="1:22" x14ac:dyDescent="0.25">
      <c r="A12" s="31">
        <v>9</v>
      </c>
      <c r="B12" s="37" t="str">
        <f t="shared" ca="1" si="0"/>
        <v>1986.4</v>
      </c>
      <c r="C12" s="38">
        <f t="shared" ca="1" si="0"/>
        <v>3.2703333405367925</v>
      </c>
      <c r="D12" s="38">
        <f t="shared" ca="1" si="1"/>
        <v>8.3039038548740063E-2</v>
      </c>
      <c r="E12" s="38">
        <f t="shared" ca="1" si="2"/>
        <v>0.1407143142588676</v>
      </c>
      <c r="F12" s="33" t="str">
        <f t="shared" si="3"/>
        <v>1980.1</v>
      </c>
      <c r="G12" s="39">
        <f t="shared" si="4"/>
        <v>1.4761913159277853</v>
      </c>
      <c r="H12" s="25">
        <v>10</v>
      </c>
      <c r="I12" s="25">
        <v>19801</v>
      </c>
      <c r="J12" s="25">
        <v>1980</v>
      </c>
      <c r="K12" s="25">
        <v>1</v>
      </c>
      <c r="L12" s="25">
        <v>28406387</v>
      </c>
      <c r="M12" s="25">
        <v>4335061</v>
      </c>
      <c r="N12" s="25">
        <v>1430115931</v>
      </c>
      <c r="O12" s="25">
        <v>1378295675</v>
      </c>
      <c r="P12" s="25">
        <v>0</v>
      </c>
      <c r="Q12" s="25">
        <v>1370994409.8333001</v>
      </c>
      <c r="R12" s="25">
        <v>2.07E-2</v>
      </c>
      <c r="S12" s="25">
        <v>3.4599999999999999E-2</v>
      </c>
      <c r="T12" s="25">
        <v>5.5399999999999998E-2</v>
      </c>
      <c r="U12" s="25">
        <v>405</v>
      </c>
      <c r="V12" s="40">
        <f t="shared" si="5"/>
        <v>3531150.4469135804</v>
      </c>
    </row>
    <row r="13" spans="1:22" x14ac:dyDescent="0.25">
      <c r="A13" s="31">
        <v>10</v>
      </c>
      <c r="B13" s="37" t="str">
        <f t="shared" ca="1" si="0"/>
        <v>1987.4</v>
      </c>
      <c r="C13" s="38">
        <f t="shared" ca="1" si="0"/>
        <v>3.5320929791415532</v>
      </c>
      <c r="D13" s="38">
        <f t="shared" ca="1" si="1"/>
        <v>8.0040659880193044E-2</v>
      </c>
      <c r="E13" s="38">
        <f t="shared" ca="1" si="2"/>
        <v>0.13449663675737344</v>
      </c>
      <c r="F13" s="33" t="str">
        <f t="shared" si="3"/>
        <v>1980.2</v>
      </c>
      <c r="G13" s="39">
        <f t="shared" si="4"/>
        <v>1.5110294309836811</v>
      </c>
      <c r="H13" s="25">
        <v>11</v>
      </c>
      <c r="I13" s="25">
        <v>19802</v>
      </c>
      <c r="J13" s="25">
        <v>1980</v>
      </c>
      <c r="K13" s="25">
        <v>2</v>
      </c>
      <c r="L13" s="25">
        <v>32426249</v>
      </c>
      <c r="M13" s="25">
        <v>7085424</v>
      </c>
      <c r="N13" s="25">
        <v>1582310228</v>
      </c>
      <c r="O13" s="25">
        <v>1570794466</v>
      </c>
      <c r="P13" s="25">
        <v>0</v>
      </c>
      <c r="Q13" s="25">
        <v>1563528428.3333001</v>
      </c>
      <c r="R13" s="25">
        <v>2.07E-2</v>
      </c>
      <c r="S13" s="25">
        <v>2.8E-3</v>
      </c>
      <c r="T13" s="25">
        <v>2.3599999999999999E-2</v>
      </c>
      <c r="U13" s="25">
        <v>428</v>
      </c>
      <c r="V13" s="40">
        <f t="shared" si="5"/>
        <v>3696986.5140186916</v>
      </c>
    </row>
    <row r="14" spans="1:22" x14ac:dyDescent="0.25">
      <c r="A14" s="31">
        <v>11</v>
      </c>
      <c r="B14" s="37" t="str">
        <f t="shared" ca="1" si="0"/>
        <v>1988.4</v>
      </c>
      <c r="C14" s="38">
        <f t="shared" ca="1" si="0"/>
        <v>3.8720460073101082</v>
      </c>
      <c r="D14" s="38">
        <f t="shared" ca="1" si="1"/>
        <v>9.6246908044639756E-2</v>
      </c>
      <c r="E14" s="38">
        <f t="shared" ca="1" si="2"/>
        <v>0.1309649275061846</v>
      </c>
      <c r="F14" s="33" t="str">
        <f t="shared" si="3"/>
        <v>1980.3</v>
      </c>
      <c r="G14" s="39">
        <f t="shared" si="4"/>
        <v>1.5682974464179626</v>
      </c>
      <c r="H14" s="25">
        <v>12</v>
      </c>
      <c r="I14" s="25">
        <v>19803</v>
      </c>
      <c r="J14" s="25">
        <v>1980</v>
      </c>
      <c r="K14" s="25">
        <v>3</v>
      </c>
      <c r="L14" s="25">
        <v>34872795</v>
      </c>
      <c r="M14" s="25">
        <v>9615441</v>
      </c>
      <c r="N14" s="25">
        <v>1775851147</v>
      </c>
      <c r="O14" s="25">
        <v>1735900359</v>
      </c>
      <c r="P14" s="25">
        <v>247327</v>
      </c>
      <c r="Q14" s="25">
        <v>1728960151</v>
      </c>
      <c r="R14" s="25">
        <v>2.0199999999999999E-2</v>
      </c>
      <c r="S14" s="25">
        <v>1.77E-2</v>
      </c>
      <c r="T14" s="25">
        <v>3.7900000000000003E-2</v>
      </c>
      <c r="U14" s="25">
        <v>465</v>
      </c>
      <c r="V14" s="40">
        <f t="shared" si="5"/>
        <v>3819034.7247311827</v>
      </c>
    </row>
    <row r="15" spans="1:22" x14ac:dyDescent="0.25">
      <c r="A15" s="31">
        <v>12</v>
      </c>
      <c r="B15" s="37" t="str">
        <f t="shared" ca="1" si="0"/>
        <v>1989.4</v>
      </c>
      <c r="C15" s="38">
        <f t="shared" ca="1" si="0"/>
        <v>4.1727515345447364</v>
      </c>
      <c r="D15" s="38">
        <f t="shared" ca="1" si="1"/>
        <v>7.7660628687500344E-2</v>
      </c>
      <c r="E15" s="38">
        <f t="shared" ca="1" si="2"/>
        <v>0.12642395329809686</v>
      </c>
      <c r="F15" s="33" t="str">
        <f t="shared" si="3"/>
        <v>1980.4</v>
      </c>
      <c r="G15" s="39">
        <f t="shared" si="4"/>
        <v>1.6517308705673981</v>
      </c>
      <c r="H15" s="25">
        <v>13</v>
      </c>
      <c r="I15" s="25">
        <v>19804</v>
      </c>
      <c r="J15" s="25">
        <v>1980</v>
      </c>
      <c r="K15" s="25">
        <v>4</v>
      </c>
      <c r="L15" s="25">
        <v>37664990</v>
      </c>
      <c r="M15" s="25">
        <v>8149203</v>
      </c>
      <c r="N15" s="25">
        <v>1976014374</v>
      </c>
      <c r="O15" s="25">
        <v>1904991793</v>
      </c>
      <c r="P15" s="25">
        <v>286173</v>
      </c>
      <c r="Q15" s="25">
        <v>1896368311.3333001</v>
      </c>
      <c r="R15" s="25">
        <v>1.9900000000000001E-2</v>
      </c>
      <c r="S15" s="25">
        <v>3.3300000000000003E-2</v>
      </c>
      <c r="T15" s="25">
        <v>5.3199999999999997E-2</v>
      </c>
      <c r="U15" s="25">
        <v>493</v>
      </c>
      <c r="V15" s="40">
        <f t="shared" si="5"/>
        <v>4008142.7464503041</v>
      </c>
    </row>
    <row r="16" spans="1:22" x14ac:dyDescent="0.25">
      <c r="A16" s="31">
        <v>13</v>
      </c>
      <c r="B16" s="37" t="str">
        <f t="shared" ca="1" si="0"/>
        <v>1990.4</v>
      </c>
      <c r="C16" s="38">
        <f t="shared" ca="1" si="0"/>
        <v>4.2687823776874696</v>
      </c>
      <c r="D16" s="38">
        <f t="shared" ca="1" si="1"/>
        <v>2.3013793739629085E-2</v>
      </c>
      <c r="E16" s="38">
        <f t="shared" ca="1" si="2"/>
        <v>0.11811101066435481</v>
      </c>
      <c r="F16" s="33" t="str">
        <f t="shared" si="3"/>
        <v>1981.1</v>
      </c>
      <c r="G16" s="39">
        <f t="shared" si="4"/>
        <v>1.7006221043361931</v>
      </c>
      <c r="H16" s="25">
        <v>14</v>
      </c>
      <c r="I16" s="25">
        <v>19811</v>
      </c>
      <c r="J16" s="25">
        <v>1981</v>
      </c>
      <c r="K16" s="25">
        <v>1</v>
      </c>
      <c r="L16" s="25">
        <v>43628932</v>
      </c>
      <c r="M16" s="25">
        <v>11446531</v>
      </c>
      <c r="N16" s="25">
        <v>2290643221</v>
      </c>
      <c r="O16" s="25">
        <v>2257880610</v>
      </c>
      <c r="P16" s="25">
        <v>1532335</v>
      </c>
      <c r="Q16" s="25">
        <v>2248294730.6666999</v>
      </c>
      <c r="R16" s="25">
        <v>1.9400000000000001E-2</v>
      </c>
      <c r="S16" s="25">
        <v>1.0200000000000001E-2</v>
      </c>
      <c r="T16" s="25">
        <v>2.9600000000000001E-2</v>
      </c>
      <c r="U16" s="25">
        <v>526</v>
      </c>
      <c r="V16" s="40">
        <f t="shared" si="5"/>
        <v>4354835.0209125476</v>
      </c>
    </row>
    <row r="17" spans="1:22" x14ac:dyDescent="0.25">
      <c r="A17" s="31">
        <v>14</v>
      </c>
      <c r="B17" s="37" t="str">
        <f t="shared" ca="1" si="0"/>
        <v>1991.4</v>
      </c>
      <c r="C17" s="38">
        <f t="shared" ca="1" si="0"/>
        <v>4.0303370847175222</v>
      </c>
      <c r="D17" s="38">
        <f t="shared" ca="1" si="1"/>
        <v>-5.5857917287205572E-2</v>
      </c>
      <c r="E17" s="38">
        <f t="shared" ca="1" si="2"/>
        <v>0.10468554018441667</v>
      </c>
      <c r="F17" s="33" t="str">
        <f t="shared" si="3"/>
        <v>1981.2</v>
      </c>
      <c r="G17" s="39">
        <f t="shared" si="4"/>
        <v>1.772558419349614</v>
      </c>
      <c r="H17" s="25">
        <v>15</v>
      </c>
      <c r="I17" s="25">
        <v>19812</v>
      </c>
      <c r="J17" s="25">
        <v>1981</v>
      </c>
      <c r="K17" s="25">
        <v>2</v>
      </c>
      <c r="L17" s="25">
        <v>53952894</v>
      </c>
      <c r="M17" s="25">
        <v>17209245</v>
      </c>
      <c r="N17" s="25">
        <v>2689864442</v>
      </c>
      <c r="O17" s="25">
        <v>2616246739</v>
      </c>
      <c r="P17" s="25">
        <v>0</v>
      </c>
      <c r="Q17" s="25">
        <v>2606867063.5</v>
      </c>
      <c r="R17" s="25">
        <v>2.07E-2</v>
      </c>
      <c r="S17" s="25">
        <v>2.1600000000000001E-2</v>
      </c>
      <c r="T17" s="25">
        <v>4.2299999999999997E-2</v>
      </c>
      <c r="U17" s="25">
        <v>569</v>
      </c>
      <c r="V17" s="40">
        <f t="shared" si="5"/>
        <v>4727354.0281195082</v>
      </c>
    </row>
    <row r="18" spans="1:22" x14ac:dyDescent="0.25">
      <c r="A18" s="31">
        <v>15</v>
      </c>
      <c r="B18" s="37" t="str">
        <f t="shared" ca="1" si="0"/>
        <v>1992.4</v>
      </c>
      <c r="C18" s="38">
        <f t="shared" ca="1" si="0"/>
        <v>3.8585230868085101</v>
      </c>
      <c r="D18" s="38">
        <f t="shared" ca="1" si="1"/>
        <v>-4.263018062695223E-2</v>
      </c>
      <c r="E18" s="38">
        <f t="shared" ca="1" si="2"/>
        <v>9.4195036030524815E-2</v>
      </c>
      <c r="F18" s="33" t="str">
        <f t="shared" si="3"/>
        <v>1981.3</v>
      </c>
      <c r="G18" s="39">
        <f t="shared" si="4"/>
        <v>1.8294575446107366</v>
      </c>
      <c r="H18" s="25">
        <v>16</v>
      </c>
      <c r="I18" s="25">
        <v>19813</v>
      </c>
      <c r="J18" s="25">
        <v>1981</v>
      </c>
      <c r="K18" s="25">
        <v>3</v>
      </c>
      <c r="L18" s="25">
        <v>56865487</v>
      </c>
      <c r="M18" s="25">
        <v>42431687</v>
      </c>
      <c r="N18" s="25">
        <v>3061085019</v>
      </c>
      <c r="O18" s="25">
        <v>2979954557</v>
      </c>
      <c r="P18" s="25">
        <v>271510</v>
      </c>
      <c r="Q18" s="25">
        <v>2982079483.1666999</v>
      </c>
      <c r="R18" s="25">
        <v>1.9099999999999999E-2</v>
      </c>
      <c r="S18" s="25">
        <v>1.3100000000000001E-2</v>
      </c>
      <c r="T18" s="25">
        <v>3.2099999999999997E-2</v>
      </c>
      <c r="U18" s="25">
        <v>621</v>
      </c>
      <c r="V18" s="40">
        <f t="shared" si="5"/>
        <v>4929283.444444444</v>
      </c>
    </row>
    <row r="19" spans="1:22" x14ac:dyDescent="0.25">
      <c r="A19" s="31">
        <v>16</v>
      </c>
      <c r="B19" s="37" t="str">
        <f t="shared" ca="1" si="0"/>
        <v>1993.4</v>
      </c>
      <c r="C19" s="38">
        <f t="shared" ca="1" si="0"/>
        <v>3.9117659504643525</v>
      </c>
      <c r="D19" s="38">
        <f t="shared" ca="1" si="1"/>
        <v>1.3798767678200097E-2</v>
      </c>
      <c r="E19" s="38">
        <f t="shared" ca="1" si="2"/>
        <v>8.8988525985927547E-2</v>
      </c>
      <c r="F19" s="33" t="str">
        <f t="shared" si="3"/>
        <v>1981.4</v>
      </c>
      <c r="G19" s="39">
        <f t="shared" si="4"/>
        <v>1.9262358487206446</v>
      </c>
      <c r="H19" s="25">
        <v>17</v>
      </c>
      <c r="I19" s="25">
        <v>19814</v>
      </c>
      <c r="J19" s="25">
        <v>1981</v>
      </c>
      <c r="K19" s="25">
        <v>4</v>
      </c>
      <c r="L19" s="25">
        <v>67199895</v>
      </c>
      <c r="M19" s="25">
        <v>33896827</v>
      </c>
      <c r="N19" s="25">
        <v>3668148597</v>
      </c>
      <c r="O19" s="25">
        <v>3516152346</v>
      </c>
      <c r="P19" s="25">
        <v>529000</v>
      </c>
      <c r="Q19" s="25">
        <v>3510436294.5</v>
      </c>
      <c r="R19" s="25">
        <v>1.9099999999999999E-2</v>
      </c>
      <c r="S19" s="25">
        <v>3.3799999999999997E-2</v>
      </c>
      <c r="T19" s="25">
        <v>5.2900000000000003E-2</v>
      </c>
      <c r="U19" s="25">
        <v>681</v>
      </c>
      <c r="V19" s="40">
        <f t="shared" si="5"/>
        <v>5386414.9735682821</v>
      </c>
    </row>
    <row r="20" spans="1:22" x14ac:dyDescent="0.25">
      <c r="A20" s="31">
        <v>17</v>
      </c>
      <c r="B20" s="37" t="str">
        <f t="shared" ca="1" si="0"/>
        <v>1994.4</v>
      </c>
      <c r="C20" s="38">
        <f t="shared" ca="1" si="0"/>
        <v>4.1615977552218135</v>
      </c>
      <c r="D20" s="38">
        <f t="shared" ca="1" si="1"/>
        <v>6.3866756835951444E-2</v>
      </c>
      <c r="E20" s="38">
        <f t="shared" ca="1" si="2"/>
        <v>8.7494488860627495E-2</v>
      </c>
      <c r="F20" s="33" t="str">
        <f t="shared" si="3"/>
        <v>1982.1</v>
      </c>
      <c r="G20" s="39">
        <f t="shared" si="4"/>
        <v>1.9741991213537884</v>
      </c>
      <c r="H20" s="25">
        <v>18</v>
      </c>
      <c r="I20" s="25">
        <v>19821</v>
      </c>
      <c r="J20" s="25">
        <v>1982</v>
      </c>
      <c r="K20" s="25">
        <v>1</v>
      </c>
      <c r="L20" s="25">
        <v>75669048</v>
      </c>
      <c r="M20" s="25">
        <v>31389241</v>
      </c>
      <c r="N20" s="25">
        <v>4123217680</v>
      </c>
      <c r="O20" s="25">
        <v>4066607270</v>
      </c>
      <c r="P20" s="25">
        <v>212899</v>
      </c>
      <c r="Q20" s="25">
        <v>4056972425</v>
      </c>
      <c r="R20" s="25">
        <v>1.8700000000000001E-2</v>
      </c>
      <c r="S20" s="25">
        <v>6.3E-3</v>
      </c>
      <c r="T20" s="25">
        <v>2.4899999999999999E-2</v>
      </c>
      <c r="U20" s="25">
        <v>724</v>
      </c>
      <c r="V20" s="40">
        <f t="shared" si="5"/>
        <v>5695052.0441988949</v>
      </c>
    </row>
    <row r="21" spans="1:22" x14ac:dyDescent="0.25">
      <c r="A21" s="31">
        <v>18</v>
      </c>
      <c r="B21" s="37" t="str">
        <f t="shared" ca="1" si="0"/>
        <v>1995.4</v>
      </c>
      <c r="C21" s="38">
        <f t="shared" ca="1" si="0"/>
        <v>4.4754096987203047</v>
      </c>
      <c r="D21" s="38">
        <f t="shared" ca="1" si="1"/>
        <v>7.5406601492114866E-2</v>
      </c>
      <c r="E21" s="38">
        <f t="shared" ca="1" si="2"/>
        <v>8.6819389050949658E-2</v>
      </c>
      <c r="F21" s="33" t="str">
        <f t="shared" si="3"/>
        <v>1982.2</v>
      </c>
      <c r="G21" s="39">
        <f t="shared" si="4"/>
        <v>2.0150650431658117</v>
      </c>
      <c r="H21" s="25">
        <v>19</v>
      </c>
      <c r="I21" s="25">
        <v>19822</v>
      </c>
      <c r="J21" s="25">
        <v>1982</v>
      </c>
      <c r="K21" s="25">
        <v>2</v>
      </c>
      <c r="L21" s="25">
        <v>86665484</v>
      </c>
      <c r="M21" s="25">
        <v>57804140</v>
      </c>
      <c r="N21" s="25">
        <v>4538598298</v>
      </c>
      <c r="O21" s="25">
        <v>4474840662</v>
      </c>
      <c r="P21" s="25">
        <v>0</v>
      </c>
      <c r="Q21" s="25">
        <v>4474854237.3332996</v>
      </c>
      <c r="R21" s="25">
        <v>1.9400000000000001E-2</v>
      </c>
      <c r="S21" s="25">
        <v>1.2999999999999999E-3</v>
      </c>
      <c r="T21" s="25">
        <v>2.07E-2</v>
      </c>
      <c r="U21" s="25">
        <v>757</v>
      </c>
      <c r="V21" s="40">
        <f t="shared" si="5"/>
        <v>5995506.3381770141</v>
      </c>
    </row>
    <row r="22" spans="1:22" x14ac:dyDescent="0.25">
      <c r="A22" s="31">
        <v>19</v>
      </c>
      <c r="B22" s="37" t="str">
        <f t="shared" ca="1" si="0"/>
        <v>1996.4</v>
      </c>
      <c r="C22" s="38">
        <f t="shared" ca="1" si="0"/>
        <v>4.9366228656189364</v>
      </c>
      <c r="D22" s="38">
        <f t="shared" ca="1" si="1"/>
        <v>0.10305495986892788</v>
      </c>
      <c r="E22" s="38">
        <f t="shared" ca="1" si="2"/>
        <v>8.7667904149133724E-2</v>
      </c>
      <c r="F22" s="33" t="str">
        <f t="shared" si="3"/>
        <v>1982.3</v>
      </c>
      <c r="G22" s="39">
        <f t="shared" si="4"/>
        <v>2.0456940318219323</v>
      </c>
      <c r="H22" s="25">
        <v>20</v>
      </c>
      <c r="I22" s="25">
        <v>19823</v>
      </c>
      <c r="J22" s="25">
        <v>1982</v>
      </c>
      <c r="K22" s="25">
        <v>3</v>
      </c>
      <c r="L22" s="25">
        <v>88183225</v>
      </c>
      <c r="M22" s="25">
        <v>35872735</v>
      </c>
      <c r="N22" s="25">
        <v>4716148768</v>
      </c>
      <c r="O22" s="25">
        <v>4697159565</v>
      </c>
      <c r="P22" s="25">
        <v>0</v>
      </c>
      <c r="Q22" s="25">
        <v>4685701524.1667004</v>
      </c>
      <c r="R22" s="25">
        <v>1.8800000000000001E-2</v>
      </c>
      <c r="S22" s="25">
        <v>-3.5999999999999999E-3</v>
      </c>
      <c r="T22" s="25">
        <v>1.52E-2</v>
      </c>
      <c r="U22" s="25">
        <v>776</v>
      </c>
      <c r="V22" s="40">
        <f t="shared" si="5"/>
        <v>6077511.2989690723</v>
      </c>
    </row>
    <row r="23" spans="1:22" x14ac:dyDescent="0.25">
      <c r="A23" s="31">
        <v>20</v>
      </c>
      <c r="B23" s="37" t="str">
        <f t="shared" ca="1" si="0"/>
        <v>1997.4</v>
      </c>
      <c r="C23" s="38">
        <f t="shared" ca="1" si="0"/>
        <v>5.6231238636027303</v>
      </c>
      <c r="D23" s="38">
        <f t="shared" ca="1" si="1"/>
        <v>0.13906288097576258</v>
      </c>
      <c r="E23" s="38">
        <f t="shared" ca="1" si="2"/>
        <v>9.0181687199596405E-2</v>
      </c>
      <c r="F23" s="33" t="str">
        <f t="shared" si="3"/>
        <v>1982.4</v>
      </c>
      <c r="G23" s="39">
        <f t="shared" si="4"/>
        <v>2.1078831303893191</v>
      </c>
      <c r="H23" s="25">
        <v>21</v>
      </c>
      <c r="I23" s="25">
        <v>19824</v>
      </c>
      <c r="J23" s="25">
        <v>1982</v>
      </c>
      <c r="K23" s="25">
        <v>4</v>
      </c>
      <c r="L23" s="25">
        <v>95173478</v>
      </c>
      <c r="M23" s="25">
        <v>32758399</v>
      </c>
      <c r="N23" s="25">
        <v>4893870665</v>
      </c>
      <c r="O23" s="25">
        <v>4810425624</v>
      </c>
      <c r="P23" s="25">
        <v>0</v>
      </c>
      <c r="Q23" s="25">
        <v>4795080330.8332996</v>
      </c>
      <c r="R23" s="25">
        <v>1.9800000000000002E-2</v>
      </c>
      <c r="S23" s="25">
        <v>1.06E-2</v>
      </c>
      <c r="T23" s="25">
        <v>3.04E-2</v>
      </c>
      <c r="U23" s="25">
        <v>781</v>
      </c>
      <c r="V23" s="40">
        <f t="shared" si="5"/>
        <v>6266159.622279129</v>
      </c>
    </row>
    <row r="24" spans="1:22" x14ac:dyDescent="0.25">
      <c r="A24" s="31">
        <v>21</v>
      </c>
      <c r="B24" s="37" t="str">
        <f t="shared" ca="1" si="0"/>
        <v>1998.4</v>
      </c>
      <c r="C24" s="38">
        <f t="shared" ca="1" si="0"/>
        <v>6.5364785256675404</v>
      </c>
      <c r="D24" s="38">
        <f t="shared" ca="1" si="1"/>
        <v>0.16242833773887821</v>
      </c>
      <c r="E24" s="38">
        <f t="shared" ca="1" si="2"/>
        <v>9.3517901516911195E-2</v>
      </c>
      <c r="F24" s="33" t="str">
        <f t="shared" si="3"/>
        <v>1983.1</v>
      </c>
      <c r="G24" s="39">
        <f t="shared" si="4"/>
        <v>2.1447710851711324</v>
      </c>
      <c r="H24" s="25">
        <v>22</v>
      </c>
      <c r="I24" s="25">
        <v>19831</v>
      </c>
      <c r="J24" s="25">
        <v>1983</v>
      </c>
      <c r="K24" s="25">
        <v>1</v>
      </c>
      <c r="L24" s="25">
        <v>148382445</v>
      </c>
      <c r="M24" s="25">
        <v>55042322</v>
      </c>
      <c r="N24" s="25">
        <v>7459641924</v>
      </c>
      <c r="O24" s="25">
        <v>7423637732</v>
      </c>
      <c r="P24" s="25">
        <v>199800</v>
      </c>
      <c r="Q24" s="25">
        <v>7401598178</v>
      </c>
      <c r="R24" s="25">
        <v>0.02</v>
      </c>
      <c r="S24" s="25">
        <v>-2.5000000000000001E-3</v>
      </c>
      <c r="T24" s="25">
        <v>1.7500000000000002E-2</v>
      </c>
      <c r="U24" s="25">
        <v>941</v>
      </c>
      <c r="V24" s="40">
        <f t="shared" si="5"/>
        <v>7927355.9234856535</v>
      </c>
    </row>
    <row r="25" spans="1:22" x14ac:dyDescent="0.25">
      <c r="A25" s="31">
        <v>22</v>
      </c>
      <c r="B25" s="37" t="str">
        <f t="shared" ca="1" si="0"/>
        <v>1999.4</v>
      </c>
      <c r="C25" s="38">
        <f t="shared" ca="1" si="0"/>
        <v>7.2792964301097145</v>
      </c>
      <c r="D25" s="38">
        <f t="shared" ca="1" si="1"/>
        <v>0.11364191001703228</v>
      </c>
      <c r="E25" s="38">
        <f t="shared" ca="1" si="2"/>
        <v>9.4424689933908512E-2</v>
      </c>
      <c r="F25" s="33" t="str">
        <f t="shared" si="3"/>
        <v>1983.2</v>
      </c>
      <c r="G25" s="39">
        <f t="shared" si="4"/>
        <v>2.1992482707344791</v>
      </c>
      <c r="H25" s="25">
        <v>23</v>
      </c>
      <c r="I25" s="25">
        <v>19832</v>
      </c>
      <c r="J25" s="25">
        <v>1983</v>
      </c>
      <c r="K25" s="25">
        <v>2</v>
      </c>
      <c r="L25" s="25">
        <v>159595101</v>
      </c>
      <c r="M25" s="25">
        <v>31289032</v>
      </c>
      <c r="N25" s="25">
        <v>8293800809</v>
      </c>
      <c r="O25" s="25">
        <v>8215379482</v>
      </c>
      <c r="P25" s="25">
        <v>905773</v>
      </c>
      <c r="Q25" s="25">
        <v>8177372744.5</v>
      </c>
      <c r="R25" s="25">
        <v>1.95E-2</v>
      </c>
      <c r="S25" s="25">
        <v>5.8999999999999999E-3</v>
      </c>
      <c r="T25" s="25">
        <v>2.5399999999999999E-2</v>
      </c>
      <c r="U25" s="25">
        <v>978</v>
      </c>
      <c r="V25" s="40">
        <f t="shared" si="5"/>
        <v>8480368.9253578726</v>
      </c>
    </row>
    <row r="26" spans="1:22" x14ac:dyDescent="0.25">
      <c r="A26" s="31">
        <v>23</v>
      </c>
      <c r="B26" s="37" t="str">
        <f t="shared" ca="1" si="0"/>
        <v>2000.4</v>
      </c>
      <c r="C26" s="38">
        <f t="shared" ca="1" si="0"/>
        <v>8.1704871498825664</v>
      </c>
      <c r="D26" s="38">
        <f t="shared" ca="1" si="1"/>
        <v>0.12242813963264032</v>
      </c>
      <c r="E26" s="38">
        <f t="shared" ca="1" si="2"/>
        <v>9.5627575665711007E-2</v>
      </c>
      <c r="F26" s="33" t="str">
        <f t="shared" si="3"/>
        <v>1983.3</v>
      </c>
      <c r="G26" s="39">
        <f t="shared" si="4"/>
        <v>2.2643460195482197</v>
      </c>
      <c r="H26" s="25">
        <v>24</v>
      </c>
      <c r="I26" s="25">
        <v>19833</v>
      </c>
      <c r="J26" s="25">
        <v>1983</v>
      </c>
      <c r="K26" s="25">
        <v>3</v>
      </c>
      <c r="L26" s="25">
        <v>157695720</v>
      </c>
      <c r="M26" s="25">
        <v>39760295</v>
      </c>
      <c r="N26" s="25">
        <v>8588079126</v>
      </c>
      <c r="O26" s="25">
        <v>8459624903</v>
      </c>
      <c r="P26" s="25">
        <v>2677278</v>
      </c>
      <c r="Q26" s="25">
        <v>8425601171.5</v>
      </c>
      <c r="R26" s="25">
        <v>1.8700000000000001E-2</v>
      </c>
      <c r="S26" s="25">
        <v>1.0800000000000001E-2</v>
      </c>
      <c r="T26" s="25">
        <v>2.9600000000000001E-2</v>
      </c>
      <c r="U26" s="25">
        <v>991</v>
      </c>
      <c r="V26" s="40">
        <f t="shared" si="5"/>
        <v>8666073.7901109997</v>
      </c>
    </row>
    <row r="27" spans="1:22" x14ac:dyDescent="0.25">
      <c r="A27" s="31">
        <v>24</v>
      </c>
      <c r="B27" s="37" t="str">
        <f t="shared" ca="1" si="0"/>
        <v>2001.4</v>
      </c>
      <c r="C27" s="38">
        <f t="shared" ca="1" si="0"/>
        <v>8.7653394875258055</v>
      </c>
      <c r="D27" s="38">
        <f t="shared" ca="1" si="1"/>
        <v>7.2805002533023799E-2</v>
      </c>
      <c r="E27" s="38">
        <f t="shared" ca="1" si="2"/>
        <v>9.4667012383880644E-2</v>
      </c>
      <c r="F27" s="33" t="str">
        <f t="shared" si="3"/>
        <v>1983.4</v>
      </c>
      <c r="G27" s="39">
        <f t="shared" si="4"/>
        <v>2.38458279318623</v>
      </c>
      <c r="H27" s="25">
        <v>25</v>
      </c>
      <c r="I27" s="25">
        <v>19834</v>
      </c>
      <c r="J27" s="25">
        <v>1983</v>
      </c>
      <c r="K27" s="25">
        <v>4</v>
      </c>
      <c r="L27" s="25">
        <v>158989316</v>
      </c>
      <c r="M27" s="25">
        <v>68954177</v>
      </c>
      <c r="N27" s="25">
        <v>9025037692</v>
      </c>
      <c r="O27" s="25">
        <v>8656471634</v>
      </c>
      <c r="P27" s="25">
        <v>180000</v>
      </c>
      <c r="Q27" s="25">
        <v>8637862283.8332996</v>
      </c>
      <c r="R27" s="25">
        <v>1.84E-2</v>
      </c>
      <c r="S27" s="25">
        <v>3.4700000000000002E-2</v>
      </c>
      <c r="T27" s="25">
        <v>5.3100000000000001E-2</v>
      </c>
      <c r="U27" s="25">
        <v>989</v>
      </c>
      <c r="V27" s="40">
        <f t="shared" si="5"/>
        <v>9125417.2821031343</v>
      </c>
    </row>
    <row r="28" spans="1:22" x14ac:dyDescent="0.25">
      <c r="A28" s="31">
        <v>25</v>
      </c>
      <c r="B28" s="37" t="str">
        <f t="shared" ca="1" si="0"/>
        <v>2002.4</v>
      </c>
      <c r="C28" s="38">
        <f t="shared" ca="1" si="0"/>
        <v>9.3564684682445272</v>
      </c>
      <c r="D28" s="38">
        <f t="shared" ca="1" si="1"/>
        <v>6.7439370894872175E-2</v>
      </c>
      <c r="E28" s="38">
        <f t="shared" ca="1" si="2"/>
        <v>9.3564688584910183E-2</v>
      </c>
      <c r="F28" s="33" t="str">
        <f t="shared" si="3"/>
        <v>1984.1</v>
      </c>
      <c r="G28" s="39">
        <f t="shared" si="4"/>
        <v>2.464466316757969</v>
      </c>
      <c r="H28" s="25">
        <v>26</v>
      </c>
      <c r="I28" s="25">
        <v>19841</v>
      </c>
      <c r="J28" s="25">
        <v>1984</v>
      </c>
      <c r="K28" s="25">
        <v>1</v>
      </c>
      <c r="L28" s="25">
        <v>170313749</v>
      </c>
      <c r="M28" s="25">
        <v>37752822</v>
      </c>
      <c r="N28" s="25">
        <v>9447719891</v>
      </c>
      <c r="O28" s="25">
        <v>9271017709</v>
      </c>
      <c r="P28" s="25">
        <v>126986</v>
      </c>
      <c r="Q28" s="25">
        <v>9233059377.3332996</v>
      </c>
      <c r="R28" s="25">
        <v>1.84E-2</v>
      </c>
      <c r="S28" s="25">
        <v>1.5100000000000001E-2</v>
      </c>
      <c r="T28" s="25">
        <v>3.3500000000000002E-2</v>
      </c>
      <c r="U28" s="25">
        <v>995</v>
      </c>
      <c r="V28" s="40">
        <f t="shared" si="5"/>
        <v>9495195.8703517597</v>
      </c>
    </row>
    <row r="29" spans="1:22" x14ac:dyDescent="0.25">
      <c r="A29" s="31">
        <v>26</v>
      </c>
      <c r="B29" s="37" t="str">
        <f t="shared" ca="1" si="0"/>
        <v>2003.4</v>
      </c>
      <c r="C29" s="38">
        <f t="shared" ca="1" si="0"/>
        <v>10.197192393387335</v>
      </c>
      <c r="D29" s="38">
        <f t="shared" ca="1" si="1"/>
        <v>8.985483443846265E-2</v>
      </c>
      <c r="E29" s="38">
        <f t="shared" ca="1" si="2"/>
        <v>9.3421768650109094E-2</v>
      </c>
      <c r="F29" s="33" t="str">
        <f t="shared" si="3"/>
        <v>1984.2</v>
      </c>
      <c r="G29" s="39">
        <f t="shared" si="4"/>
        <v>2.542343452367521</v>
      </c>
      <c r="H29" s="25">
        <v>27</v>
      </c>
      <c r="I29" s="25">
        <v>19842</v>
      </c>
      <c r="J29" s="25">
        <v>1984</v>
      </c>
      <c r="K29" s="25">
        <v>2</v>
      </c>
      <c r="L29" s="25">
        <v>194268879</v>
      </c>
      <c r="M29" s="25">
        <v>75880187</v>
      </c>
      <c r="N29" s="25">
        <v>10561489204</v>
      </c>
      <c r="O29" s="25">
        <v>10362821011</v>
      </c>
      <c r="P29" s="25">
        <v>8920778</v>
      </c>
      <c r="Q29" s="25">
        <v>10331544422.5</v>
      </c>
      <c r="R29" s="25">
        <v>1.8800000000000001E-2</v>
      </c>
      <c r="S29" s="25">
        <v>1.2699999999999999E-2</v>
      </c>
      <c r="T29" s="25">
        <v>3.1600000000000003E-2</v>
      </c>
      <c r="U29" s="25">
        <v>1057</v>
      </c>
      <c r="V29" s="40">
        <f t="shared" si="5"/>
        <v>9991948.1589403972</v>
      </c>
    </row>
    <row r="30" spans="1:22" x14ac:dyDescent="0.25">
      <c r="A30" s="31">
        <v>27</v>
      </c>
      <c r="B30" s="37" t="str">
        <f t="shared" ca="1" si="0"/>
        <v>2004.4</v>
      </c>
      <c r="C30" s="38">
        <f t="shared" ca="1" si="0"/>
        <v>11.674247789451908</v>
      </c>
      <c r="D30" s="38">
        <f t="shared" ca="1" si="1"/>
        <v>0.14484922310796189</v>
      </c>
      <c r="E30" s="38">
        <f t="shared" ca="1" si="2"/>
        <v>9.5284638197695504E-2</v>
      </c>
      <c r="F30" s="33" t="str">
        <f t="shared" si="3"/>
        <v>1984.3</v>
      </c>
      <c r="G30" s="39">
        <f t="shared" si="4"/>
        <v>2.6048851012957619</v>
      </c>
      <c r="H30" s="25">
        <v>28</v>
      </c>
      <c r="I30" s="25">
        <v>19843</v>
      </c>
      <c r="J30" s="25">
        <v>1984</v>
      </c>
      <c r="K30" s="25">
        <v>3</v>
      </c>
      <c r="L30" s="25">
        <v>194555409</v>
      </c>
      <c r="M30" s="25">
        <v>65880363</v>
      </c>
      <c r="N30" s="25">
        <v>10852025073</v>
      </c>
      <c r="O30" s="25">
        <v>10718142164</v>
      </c>
      <c r="P30" s="25">
        <v>0</v>
      </c>
      <c r="Q30" s="25">
        <v>10686230542.5</v>
      </c>
      <c r="R30" s="25">
        <v>1.8200000000000001E-2</v>
      </c>
      <c r="S30" s="25">
        <v>6.4000000000000003E-3</v>
      </c>
      <c r="T30" s="25">
        <v>2.46E-2</v>
      </c>
      <c r="U30" s="25">
        <v>1065</v>
      </c>
      <c r="V30" s="40">
        <f t="shared" si="5"/>
        <v>10189694.904225351</v>
      </c>
    </row>
    <row r="31" spans="1:22" x14ac:dyDescent="0.25">
      <c r="A31" s="31">
        <v>28</v>
      </c>
      <c r="B31" s="37" t="str">
        <f t="shared" ca="1" si="0"/>
        <v>2005.4</v>
      </c>
      <c r="C31" s="38">
        <f t="shared" ca="1" si="0"/>
        <v>14.016371485471845</v>
      </c>
      <c r="D31" s="38">
        <f t="shared" ca="1" si="1"/>
        <v>0.20062309266179268</v>
      </c>
      <c r="E31" s="38">
        <f t="shared" ca="1" si="2"/>
        <v>9.8882535990141074E-2</v>
      </c>
      <c r="F31" s="33" t="str">
        <f t="shared" si="3"/>
        <v>1984.4</v>
      </c>
      <c r="G31" s="39">
        <f t="shared" si="4"/>
        <v>2.7145507640603137</v>
      </c>
      <c r="H31" s="25">
        <v>29</v>
      </c>
      <c r="I31" s="25">
        <v>19844</v>
      </c>
      <c r="J31" s="25">
        <v>1984</v>
      </c>
      <c r="K31" s="25">
        <v>4</v>
      </c>
      <c r="L31" s="25">
        <v>206525668</v>
      </c>
      <c r="M31" s="25">
        <v>105357637</v>
      </c>
      <c r="N31" s="25">
        <v>11476035737</v>
      </c>
      <c r="O31" s="25">
        <v>11109752265</v>
      </c>
      <c r="P31" s="25">
        <v>1500</v>
      </c>
      <c r="Q31" s="25">
        <v>11093588444.1667</v>
      </c>
      <c r="R31" s="25">
        <v>1.8599999999999998E-2</v>
      </c>
      <c r="S31" s="25">
        <v>2.35E-2</v>
      </c>
      <c r="T31" s="25">
        <v>4.2099999999999999E-2</v>
      </c>
      <c r="U31" s="25">
        <v>1060</v>
      </c>
      <c r="V31" s="40">
        <f t="shared" si="5"/>
        <v>10826448.808490567</v>
      </c>
    </row>
    <row r="32" spans="1:22" x14ac:dyDescent="0.25">
      <c r="A32" s="31">
        <v>29</v>
      </c>
      <c r="B32" s="37" t="str">
        <f t="shared" ca="1" si="0"/>
        <v>2006.4</v>
      </c>
      <c r="C32" s="38">
        <f t="shared" ca="1" si="0"/>
        <v>16.341594887944588</v>
      </c>
      <c r="D32" s="38">
        <f t="shared" ca="1" si="1"/>
        <v>0.16589339151597593</v>
      </c>
      <c r="E32" s="38">
        <f t="shared" ca="1" si="2"/>
        <v>0.10112783035216455</v>
      </c>
      <c r="F32" s="33" t="str">
        <f t="shared" si="3"/>
        <v>1985.1</v>
      </c>
      <c r="G32" s="39">
        <f t="shared" si="4"/>
        <v>2.7710134199527681</v>
      </c>
      <c r="H32" s="25">
        <v>30</v>
      </c>
      <c r="I32" s="25">
        <v>19851</v>
      </c>
      <c r="J32" s="25">
        <v>1985</v>
      </c>
      <c r="K32" s="25">
        <v>1</v>
      </c>
      <c r="L32" s="25">
        <v>215681100</v>
      </c>
      <c r="M32" s="25">
        <v>55518665</v>
      </c>
      <c r="N32" s="25">
        <v>12307773373</v>
      </c>
      <c r="O32" s="25">
        <v>12215368715</v>
      </c>
      <c r="P32" s="25">
        <v>1149000</v>
      </c>
      <c r="Q32" s="25">
        <v>12170659847.5</v>
      </c>
      <c r="R32" s="25">
        <v>1.77E-2</v>
      </c>
      <c r="S32" s="25">
        <v>3.0999999999999999E-3</v>
      </c>
      <c r="T32" s="25">
        <v>2.0799999999999999E-2</v>
      </c>
      <c r="U32" s="25">
        <v>1065</v>
      </c>
      <c r="V32" s="40">
        <f t="shared" si="5"/>
        <v>11556594.716431925</v>
      </c>
    </row>
    <row r="33" spans="1:22" x14ac:dyDescent="0.25">
      <c r="A33" s="31">
        <v>30</v>
      </c>
      <c r="B33" s="37" t="str">
        <f t="shared" ca="1" si="0"/>
        <v>2007.4</v>
      </c>
      <c r="C33" s="38">
        <f t="shared" ca="1" si="0"/>
        <v>18.929625009319349</v>
      </c>
      <c r="D33" s="38">
        <f t="shared" ca="1" si="1"/>
        <v>0.15837071834916094</v>
      </c>
      <c r="E33" s="38">
        <f t="shared" ca="1" si="2"/>
        <v>0.10298955638772278</v>
      </c>
      <c r="F33" s="33" t="str">
        <f t="shared" si="3"/>
        <v>1985.2</v>
      </c>
      <c r="G33" s="39">
        <f t="shared" si="4"/>
        <v>2.84305976887154</v>
      </c>
      <c r="H33" s="25">
        <v>31</v>
      </c>
      <c r="I33" s="25">
        <v>19852</v>
      </c>
      <c r="J33" s="25">
        <v>1985</v>
      </c>
      <c r="K33" s="25">
        <v>2</v>
      </c>
      <c r="L33" s="25">
        <v>250822794</v>
      </c>
      <c r="M33" s="25">
        <v>71969506</v>
      </c>
      <c r="N33" s="25">
        <v>13282140026</v>
      </c>
      <c r="O33" s="25">
        <v>13124456388</v>
      </c>
      <c r="P33" s="25">
        <v>2937781</v>
      </c>
      <c r="Q33" s="25">
        <v>13075364652.5</v>
      </c>
      <c r="R33" s="25">
        <v>1.9199999999999998E-2</v>
      </c>
      <c r="S33" s="25">
        <v>6.7999999999999996E-3</v>
      </c>
      <c r="T33" s="25">
        <v>2.5999999999999999E-2</v>
      </c>
      <c r="U33" s="25">
        <v>1125</v>
      </c>
      <c r="V33" s="40">
        <f t="shared" si="5"/>
        <v>11806346.689777778</v>
      </c>
    </row>
    <row r="34" spans="1:22" x14ac:dyDescent="0.25">
      <c r="A34" s="31">
        <v>31</v>
      </c>
      <c r="B34" s="37" t="str">
        <f t="shared" ca="1" si="0"/>
        <v>2008.4</v>
      </c>
      <c r="C34" s="38">
        <f t="shared" ca="1" si="0"/>
        <v>17.706745613517207</v>
      </c>
      <c r="D34" s="38">
        <f t="shared" ca="1" si="1"/>
        <v>-6.4601353444671994E-2</v>
      </c>
      <c r="E34" s="38">
        <f t="shared" ca="1" si="2"/>
        <v>9.714124094122556E-2</v>
      </c>
      <c r="F34" s="33" t="str">
        <f t="shared" si="3"/>
        <v>1985.3</v>
      </c>
      <c r="G34" s="39">
        <f t="shared" si="4"/>
        <v>2.9110088973475698</v>
      </c>
      <c r="H34" s="25">
        <v>32</v>
      </c>
      <c r="I34" s="25">
        <v>19853</v>
      </c>
      <c r="J34" s="25">
        <v>1985</v>
      </c>
      <c r="K34" s="25">
        <v>3</v>
      </c>
      <c r="L34" s="25">
        <v>258660070</v>
      </c>
      <c r="M34" s="25">
        <v>85652517</v>
      </c>
      <c r="N34" s="25">
        <v>14113493808</v>
      </c>
      <c r="O34" s="25">
        <v>13960762103</v>
      </c>
      <c r="P34" s="25">
        <v>6290979</v>
      </c>
      <c r="Q34" s="25">
        <v>13914222848.6667</v>
      </c>
      <c r="R34" s="25">
        <v>1.8599999999999998E-2</v>
      </c>
      <c r="S34" s="25">
        <v>5.3E-3</v>
      </c>
      <c r="T34" s="25">
        <v>2.3900000000000001E-2</v>
      </c>
      <c r="U34" s="25">
        <v>1142</v>
      </c>
      <c r="V34" s="40">
        <f t="shared" si="5"/>
        <v>12358576.014010508</v>
      </c>
    </row>
    <row r="35" spans="1:22" x14ac:dyDescent="0.25">
      <c r="A35" s="31">
        <v>32</v>
      </c>
      <c r="B35" s="37" t="str">
        <f t="shared" ca="1" si="0"/>
        <v>2009.4</v>
      </c>
      <c r="C35" s="38">
        <f t="shared" ca="1" si="0"/>
        <v>14.721810344529118</v>
      </c>
      <c r="D35" s="38">
        <f t="shared" ca="1" si="1"/>
        <v>-0.16857616493396788</v>
      </c>
      <c r="E35" s="38">
        <f t="shared" ca="1" si="2"/>
        <v>8.7674102420641109E-2</v>
      </c>
      <c r="F35" s="33" t="str">
        <f t="shared" si="3"/>
        <v>1985.4</v>
      </c>
      <c r="G35" s="39">
        <f t="shared" si="4"/>
        <v>3.0195895292186345</v>
      </c>
      <c r="H35" s="25">
        <v>33</v>
      </c>
      <c r="I35" s="25">
        <v>19854</v>
      </c>
      <c r="J35" s="25">
        <v>1985</v>
      </c>
      <c r="K35" s="25">
        <v>4</v>
      </c>
      <c r="L35" s="25">
        <v>265925322</v>
      </c>
      <c r="M35" s="25">
        <v>106431134</v>
      </c>
      <c r="N35" s="25">
        <v>15407790207</v>
      </c>
      <c r="O35" s="25">
        <v>15013222122</v>
      </c>
      <c r="P35" s="25">
        <v>4564020</v>
      </c>
      <c r="Q35" s="25">
        <v>14975513905</v>
      </c>
      <c r="R35" s="25">
        <v>1.78E-2</v>
      </c>
      <c r="S35" s="25">
        <v>1.95E-2</v>
      </c>
      <c r="T35" s="25">
        <v>3.73E-2</v>
      </c>
      <c r="U35" s="25">
        <v>1159</v>
      </c>
      <c r="V35" s="40">
        <f t="shared" si="5"/>
        <v>13294038.142364107</v>
      </c>
    </row>
    <row r="36" spans="1:22" x14ac:dyDescent="0.25">
      <c r="A36" s="31">
        <v>33</v>
      </c>
      <c r="B36" s="37" t="str">
        <f t="shared" ca="1" si="0"/>
        <v>2010.4</v>
      </c>
      <c r="C36" s="38">
        <f t="shared" ca="1" si="0"/>
        <v>16.651554107372839</v>
      </c>
      <c r="D36" s="38">
        <f t="shared" ca="1" si="1"/>
        <v>0.1310806020239792</v>
      </c>
      <c r="E36" s="38">
        <f t="shared" ca="1" si="2"/>
        <v>8.896464772252699E-2</v>
      </c>
      <c r="F36" s="33" t="str">
        <f t="shared" si="3"/>
        <v>1986.1</v>
      </c>
      <c r="G36" s="39">
        <f t="shared" si="4"/>
        <v>3.0808871966617728</v>
      </c>
      <c r="H36" s="25">
        <v>34</v>
      </c>
      <c r="I36" s="25">
        <v>19861</v>
      </c>
      <c r="J36" s="25">
        <v>1986</v>
      </c>
      <c r="K36" s="25">
        <v>1</v>
      </c>
      <c r="L36" s="25">
        <v>298054701</v>
      </c>
      <c r="M36" s="25">
        <v>113797053</v>
      </c>
      <c r="N36" s="25">
        <v>16759053174</v>
      </c>
      <c r="O36" s="25">
        <v>16606620801</v>
      </c>
      <c r="P36" s="25">
        <v>235092</v>
      </c>
      <c r="Q36" s="25">
        <v>16564050214.5</v>
      </c>
      <c r="R36" s="25">
        <v>1.7999999999999999E-2</v>
      </c>
      <c r="S36" s="25">
        <v>2.3E-3</v>
      </c>
      <c r="T36" s="25">
        <v>2.0299999999999999E-2</v>
      </c>
      <c r="U36" s="25">
        <v>1268</v>
      </c>
      <c r="V36" s="40">
        <f t="shared" si="5"/>
        <v>13216918.906940063</v>
      </c>
    </row>
    <row r="37" spans="1:22" x14ac:dyDescent="0.25">
      <c r="B37" s="37"/>
      <c r="C37" s="38"/>
      <c r="D37" s="38"/>
      <c r="E37" s="38"/>
      <c r="F37" s="33" t="str">
        <f t="shared" si="3"/>
        <v>1986.2</v>
      </c>
      <c r="G37" s="39">
        <f t="shared" si="4"/>
        <v>3.1412725857163437</v>
      </c>
      <c r="H37" s="25">
        <v>35</v>
      </c>
      <c r="I37" s="25">
        <v>19862</v>
      </c>
      <c r="J37" s="25">
        <v>1986</v>
      </c>
      <c r="K37" s="25">
        <v>2</v>
      </c>
      <c r="L37" s="25">
        <v>320027959</v>
      </c>
      <c r="M37" s="25">
        <v>116105660</v>
      </c>
      <c r="N37" s="25">
        <v>17441514590</v>
      </c>
      <c r="O37" s="25">
        <v>17307130981</v>
      </c>
      <c r="P37" s="25">
        <v>161934</v>
      </c>
      <c r="Q37" s="25">
        <v>17258426857.666698</v>
      </c>
      <c r="R37" s="25">
        <v>1.8499999999999999E-2</v>
      </c>
      <c r="S37" s="25">
        <v>1.1000000000000001E-3</v>
      </c>
      <c r="T37" s="25">
        <v>1.9599999999999999E-2</v>
      </c>
      <c r="U37" s="25">
        <v>1282</v>
      </c>
      <c r="V37" s="40">
        <f t="shared" si="5"/>
        <v>13604925.577223089</v>
      </c>
    </row>
    <row r="38" spans="1:22" x14ac:dyDescent="0.25">
      <c r="B38" s="37"/>
      <c r="C38" s="38"/>
      <c r="D38" s="38"/>
      <c r="E38" s="38"/>
      <c r="F38" s="33" t="str">
        <f t="shared" si="3"/>
        <v>1986.3</v>
      </c>
      <c r="G38" s="39">
        <f t="shared" si="4"/>
        <v>3.1883916745020886</v>
      </c>
      <c r="H38" s="25">
        <v>36</v>
      </c>
      <c r="I38" s="25">
        <v>19863</v>
      </c>
      <c r="J38" s="25">
        <v>1986</v>
      </c>
      <c r="K38" s="25">
        <v>3</v>
      </c>
      <c r="L38" s="25">
        <v>304294745</v>
      </c>
      <c r="M38" s="25">
        <v>162950363</v>
      </c>
      <c r="N38" s="25">
        <v>17441451813</v>
      </c>
      <c r="O38" s="25">
        <v>17328748762</v>
      </c>
      <c r="P38" s="25">
        <v>4864371</v>
      </c>
      <c r="Q38" s="25">
        <v>17306360176.333302</v>
      </c>
      <c r="R38" s="25">
        <v>1.7600000000000001E-2</v>
      </c>
      <c r="S38" s="25">
        <v>-2.5999999999999999E-3</v>
      </c>
      <c r="T38" s="25">
        <v>1.4999999999999999E-2</v>
      </c>
      <c r="U38" s="25">
        <v>1272</v>
      </c>
      <c r="V38" s="40">
        <f t="shared" si="5"/>
        <v>13711833.186320756</v>
      </c>
    </row>
    <row r="39" spans="1:22" x14ac:dyDescent="0.25">
      <c r="B39" s="37"/>
      <c r="C39" s="38"/>
      <c r="D39" s="38"/>
      <c r="E39" s="38"/>
      <c r="F39" s="33" t="str">
        <f t="shared" si="3"/>
        <v>1986.4</v>
      </c>
      <c r="G39" s="39">
        <f t="shared" si="4"/>
        <v>3.2703333405367925</v>
      </c>
      <c r="H39" s="25">
        <v>37</v>
      </c>
      <c r="I39" s="25">
        <v>19864</v>
      </c>
      <c r="J39" s="25">
        <v>1986</v>
      </c>
      <c r="K39" s="25">
        <v>4</v>
      </c>
      <c r="L39" s="25">
        <v>309355420</v>
      </c>
      <c r="M39" s="25">
        <v>142113815</v>
      </c>
      <c r="N39" s="25">
        <v>17870897077</v>
      </c>
      <c r="O39" s="25">
        <v>17660975362</v>
      </c>
      <c r="P39" s="25">
        <v>74098209</v>
      </c>
      <c r="Q39" s="25">
        <v>17591864691.666698</v>
      </c>
      <c r="R39" s="25">
        <v>1.7600000000000001E-2</v>
      </c>
      <c r="S39" s="25">
        <v>8.0999999999999996E-3</v>
      </c>
      <c r="T39" s="25">
        <v>2.5700000000000001E-2</v>
      </c>
      <c r="U39" s="25">
        <v>1253</v>
      </c>
      <c r="V39" s="40">
        <f t="shared" si="5"/>
        <v>14262487.691141261</v>
      </c>
    </row>
    <row r="40" spans="1:22" x14ac:dyDescent="0.25">
      <c r="B40" s="37"/>
      <c r="C40" s="38"/>
      <c r="D40" s="38"/>
      <c r="E40" s="38"/>
      <c r="F40" s="33" t="str">
        <f t="shared" si="3"/>
        <v>1987.1</v>
      </c>
      <c r="G40" s="39">
        <f t="shared" si="4"/>
        <v>3.3301804406686157</v>
      </c>
      <c r="H40" s="25">
        <v>38</v>
      </c>
      <c r="I40" s="25">
        <v>19871</v>
      </c>
      <c r="J40" s="25">
        <v>1987</v>
      </c>
      <c r="K40" s="25">
        <v>1</v>
      </c>
      <c r="L40" s="25">
        <v>331132977</v>
      </c>
      <c r="M40" s="25">
        <v>93434829</v>
      </c>
      <c r="N40" s="25">
        <v>18835190267</v>
      </c>
      <c r="O40" s="25">
        <v>18762281016</v>
      </c>
      <c r="P40" s="25">
        <v>31011919</v>
      </c>
      <c r="Q40" s="25">
        <v>18683114812</v>
      </c>
      <c r="R40" s="25">
        <v>1.77E-2</v>
      </c>
      <c r="S40" s="25">
        <v>5.9999999999999995E-4</v>
      </c>
      <c r="T40" s="25">
        <v>1.83E-2</v>
      </c>
      <c r="U40" s="25">
        <v>1302</v>
      </c>
      <c r="V40" s="40">
        <f t="shared" si="5"/>
        <v>14466351.971582182</v>
      </c>
    </row>
    <row r="41" spans="1:22" x14ac:dyDescent="0.25">
      <c r="B41" s="37"/>
      <c r="C41" s="38"/>
      <c r="D41" s="38"/>
      <c r="E41" s="38"/>
      <c r="F41" s="33" t="str">
        <f t="shared" si="3"/>
        <v>1987.2</v>
      </c>
      <c r="G41" s="39">
        <f t="shared" si="4"/>
        <v>3.3698095879125725</v>
      </c>
      <c r="H41" s="25">
        <v>39</v>
      </c>
      <c r="I41" s="25">
        <v>19872</v>
      </c>
      <c r="J41" s="25">
        <v>1987</v>
      </c>
      <c r="K41" s="25">
        <v>2</v>
      </c>
      <c r="L41" s="25">
        <v>372074415</v>
      </c>
      <c r="M41" s="25">
        <v>105603528</v>
      </c>
      <c r="N41" s="25">
        <v>20697396769</v>
      </c>
      <c r="O41" s="25">
        <v>20723136340</v>
      </c>
      <c r="P41" s="25">
        <v>3983932</v>
      </c>
      <c r="Q41" s="25">
        <v>20649921333</v>
      </c>
      <c r="R41" s="25">
        <v>1.7999999999999999E-2</v>
      </c>
      <c r="S41" s="25">
        <v>-6.1999999999999998E-3</v>
      </c>
      <c r="T41" s="25">
        <v>1.1900000000000001E-2</v>
      </c>
      <c r="U41" s="25">
        <v>1377</v>
      </c>
      <c r="V41" s="40">
        <f t="shared" si="5"/>
        <v>15030789.229484387</v>
      </c>
    </row>
    <row r="42" spans="1:22" x14ac:dyDescent="0.25">
      <c r="B42" s="37"/>
      <c r="C42" s="38"/>
      <c r="D42" s="38"/>
      <c r="E42" s="38"/>
      <c r="F42" s="33" t="str">
        <f t="shared" si="3"/>
        <v>1987.3</v>
      </c>
      <c r="G42" s="39">
        <f t="shared" si="4"/>
        <v>3.440238608299945</v>
      </c>
      <c r="H42" s="25">
        <v>40</v>
      </c>
      <c r="I42" s="25">
        <v>19873</v>
      </c>
      <c r="J42" s="25">
        <v>1987</v>
      </c>
      <c r="K42" s="25">
        <v>3</v>
      </c>
      <c r="L42" s="25">
        <v>363463580</v>
      </c>
      <c r="M42" s="25">
        <v>129583520</v>
      </c>
      <c r="N42" s="25">
        <v>20959043612</v>
      </c>
      <c r="O42" s="25">
        <v>20764683314</v>
      </c>
      <c r="P42" s="25">
        <v>5341847</v>
      </c>
      <c r="Q42" s="25">
        <v>20705649623.833401</v>
      </c>
      <c r="R42" s="25">
        <v>1.7600000000000001E-2</v>
      </c>
      <c r="S42" s="25">
        <v>3.3999999999999998E-3</v>
      </c>
      <c r="T42" s="25">
        <v>2.0899999999999998E-2</v>
      </c>
      <c r="U42" s="25">
        <v>1369</v>
      </c>
      <c r="V42" s="40">
        <f t="shared" si="5"/>
        <v>15309746.977355734</v>
      </c>
    </row>
    <row r="43" spans="1:22" x14ac:dyDescent="0.25">
      <c r="B43" s="37"/>
      <c r="C43" s="38"/>
      <c r="D43" s="38"/>
      <c r="E43" s="38"/>
      <c r="F43" s="33" t="str">
        <f t="shared" si="3"/>
        <v>1987.4</v>
      </c>
      <c r="G43" s="39">
        <f t="shared" si="4"/>
        <v>3.5320929791415532</v>
      </c>
      <c r="H43" s="25">
        <v>41</v>
      </c>
      <c r="I43" s="25">
        <v>19874</v>
      </c>
      <c r="J43" s="25">
        <v>1987</v>
      </c>
      <c r="K43" s="25">
        <v>4</v>
      </c>
      <c r="L43" s="25">
        <v>381631170</v>
      </c>
      <c r="M43" s="25">
        <v>171786439</v>
      </c>
      <c r="N43" s="25">
        <v>22184603366</v>
      </c>
      <c r="O43" s="25">
        <v>21826737941</v>
      </c>
      <c r="P43" s="25">
        <v>13181098</v>
      </c>
      <c r="Q43" s="25">
        <v>21778830221.5</v>
      </c>
      <c r="R43" s="25">
        <v>1.7500000000000002E-2</v>
      </c>
      <c r="S43" s="25">
        <v>9.1000000000000004E-3</v>
      </c>
      <c r="T43" s="25">
        <v>2.6700000000000002E-2</v>
      </c>
      <c r="U43" s="25">
        <v>1403</v>
      </c>
      <c r="V43" s="40">
        <f t="shared" si="5"/>
        <v>15812261.843193157</v>
      </c>
    </row>
    <row r="44" spans="1:22" x14ac:dyDescent="0.25">
      <c r="B44" s="37"/>
      <c r="C44" s="38"/>
      <c r="D44" s="38"/>
      <c r="E44" s="38"/>
      <c r="F44" s="33" t="str">
        <f t="shared" si="3"/>
        <v>1988.1</v>
      </c>
      <c r="G44" s="39">
        <f t="shared" si="4"/>
        <v>3.5970834899577575</v>
      </c>
      <c r="H44" s="25">
        <v>42</v>
      </c>
      <c r="I44" s="25">
        <v>19881</v>
      </c>
      <c r="J44" s="25">
        <v>1988</v>
      </c>
      <c r="K44" s="25">
        <v>1</v>
      </c>
      <c r="L44" s="25">
        <v>393665658</v>
      </c>
      <c r="M44" s="25">
        <v>151078902</v>
      </c>
      <c r="N44" s="25">
        <v>23080994821</v>
      </c>
      <c r="O44" s="25">
        <v>22907646744</v>
      </c>
      <c r="P44" s="25">
        <v>5404400</v>
      </c>
      <c r="Q44" s="25">
        <v>22849262109</v>
      </c>
      <c r="R44" s="25">
        <v>1.72E-2</v>
      </c>
      <c r="S44" s="25">
        <v>1.1999999999999999E-3</v>
      </c>
      <c r="T44" s="25">
        <v>1.84E-2</v>
      </c>
      <c r="U44" s="25">
        <v>1430</v>
      </c>
      <c r="V44" s="40">
        <f t="shared" si="5"/>
        <v>16140555.818881119</v>
      </c>
    </row>
    <row r="45" spans="1:22" x14ac:dyDescent="0.25">
      <c r="B45" s="37"/>
      <c r="C45" s="38"/>
      <c r="D45" s="38"/>
      <c r="E45" s="38"/>
      <c r="F45" s="33" t="str">
        <f t="shared" si="3"/>
        <v>1988.2</v>
      </c>
      <c r="G45" s="39">
        <f t="shared" si="4"/>
        <v>3.6690251597569126</v>
      </c>
      <c r="H45" s="25">
        <v>43</v>
      </c>
      <c r="I45" s="25">
        <v>19882</v>
      </c>
      <c r="J45" s="25">
        <v>1988</v>
      </c>
      <c r="K45" s="25">
        <v>2</v>
      </c>
      <c r="L45" s="25">
        <v>450398907</v>
      </c>
      <c r="M45" s="25">
        <v>151938627</v>
      </c>
      <c r="N45" s="25">
        <v>25932626386</v>
      </c>
      <c r="O45" s="25">
        <v>25721619671</v>
      </c>
      <c r="P45" s="25">
        <v>2431290</v>
      </c>
      <c r="Q45" s="25">
        <v>25646240370.5</v>
      </c>
      <c r="R45" s="25">
        <v>1.7600000000000001E-2</v>
      </c>
      <c r="S45" s="25">
        <v>2.3999999999999998E-3</v>
      </c>
      <c r="T45" s="25">
        <v>0.02</v>
      </c>
      <c r="U45" s="25">
        <v>1491</v>
      </c>
      <c r="V45" s="40">
        <f t="shared" si="5"/>
        <v>17392774.236083165</v>
      </c>
    </row>
    <row r="46" spans="1:22" x14ac:dyDescent="0.25">
      <c r="B46" s="37"/>
      <c r="C46" s="38"/>
      <c r="D46" s="38"/>
      <c r="E46" s="38"/>
      <c r="F46" s="33" t="str">
        <f t="shared" si="3"/>
        <v>1988.3</v>
      </c>
      <c r="G46" s="39">
        <f t="shared" si="4"/>
        <v>3.7567148610751029</v>
      </c>
      <c r="H46" s="25">
        <v>44</v>
      </c>
      <c r="I46" s="25">
        <v>19883</v>
      </c>
      <c r="J46" s="25">
        <v>1988</v>
      </c>
      <c r="K46" s="25">
        <v>3</v>
      </c>
      <c r="L46" s="25">
        <v>439110110</v>
      </c>
      <c r="M46" s="25">
        <v>177477496</v>
      </c>
      <c r="N46" s="25">
        <v>26712345680</v>
      </c>
      <c r="O46" s="25">
        <v>26344658594</v>
      </c>
      <c r="P46" s="25">
        <v>0</v>
      </c>
      <c r="Q46" s="25">
        <v>26287027305.333302</v>
      </c>
      <c r="R46" s="25">
        <v>1.67E-2</v>
      </c>
      <c r="S46" s="25">
        <v>7.1999999999999998E-3</v>
      </c>
      <c r="T46" s="25">
        <v>2.3900000000000001E-2</v>
      </c>
      <c r="U46" s="25">
        <v>1493</v>
      </c>
      <c r="V46" s="40">
        <f t="shared" si="5"/>
        <v>17891725.170797054</v>
      </c>
    </row>
    <row r="47" spans="1:22" x14ac:dyDescent="0.25">
      <c r="B47" s="37"/>
      <c r="C47" s="38"/>
      <c r="D47" s="38"/>
      <c r="E47" s="38"/>
      <c r="F47" s="33" t="str">
        <f t="shared" si="3"/>
        <v>1988.4</v>
      </c>
      <c r="G47" s="39">
        <f t="shared" si="4"/>
        <v>3.8720460073101082</v>
      </c>
      <c r="H47" s="25">
        <v>45</v>
      </c>
      <c r="I47" s="25">
        <v>19884</v>
      </c>
      <c r="J47" s="25">
        <v>1988</v>
      </c>
      <c r="K47" s="25">
        <v>4</v>
      </c>
      <c r="L47" s="25">
        <v>475631979</v>
      </c>
      <c r="M47" s="25">
        <v>220756300</v>
      </c>
      <c r="N47" s="25">
        <v>28470920216</v>
      </c>
      <c r="O47" s="25">
        <v>27900835646</v>
      </c>
      <c r="P47" s="25">
        <v>29945269</v>
      </c>
      <c r="Q47" s="25">
        <v>27837697168.5</v>
      </c>
      <c r="R47" s="25">
        <v>1.7100000000000001E-2</v>
      </c>
      <c r="S47" s="25">
        <v>1.3599999999999999E-2</v>
      </c>
      <c r="T47" s="25">
        <v>3.0700000000000002E-2</v>
      </c>
      <c r="U47" s="25">
        <v>1536</v>
      </c>
      <c r="V47" s="40">
        <f t="shared" si="5"/>
        <v>18535755.348958332</v>
      </c>
    </row>
    <row r="48" spans="1:22" x14ac:dyDescent="0.25">
      <c r="B48" s="37"/>
      <c r="C48" s="38"/>
      <c r="D48" s="38"/>
      <c r="E48" s="38"/>
      <c r="F48" s="33" t="str">
        <f t="shared" si="3"/>
        <v>1989.1</v>
      </c>
      <c r="G48" s="39">
        <f t="shared" si="4"/>
        <v>3.9398068124380354</v>
      </c>
      <c r="H48" s="25">
        <v>46</v>
      </c>
      <c r="I48" s="25">
        <v>19891</v>
      </c>
      <c r="J48" s="25">
        <v>1989</v>
      </c>
      <c r="K48" s="25">
        <v>1</v>
      </c>
      <c r="L48" s="25">
        <v>492503902</v>
      </c>
      <c r="M48" s="25">
        <v>143117179</v>
      </c>
      <c r="N48" s="25">
        <v>29778298483</v>
      </c>
      <c r="O48" s="25">
        <v>29627162753</v>
      </c>
      <c r="P48" s="25">
        <v>16305680</v>
      </c>
      <c r="Q48" s="25">
        <v>29526400535.166599</v>
      </c>
      <c r="R48" s="25">
        <v>1.67E-2</v>
      </c>
      <c r="S48" s="25">
        <v>8.0000000000000004E-4</v>
      </c>
      <c r="T48" s="25">
        <v>1.7500000000000002E-2</v>
      </c>
      <c r="U48" s="25">
        <v>1556</v>
      </c>
      <c r="V48" s="40">
        <f t="shared" si="5"/>
        <v>19137723.960796915</v>
      </c>
    </row>
    <row r="49" spans="2:22" x14ac:dyDescent="0.25">
      <c r="B49" s="37"/>
      <c r="C49" s="38"/>
      <c r="D49" s="38"/>
      <c r="E49" s="38"/>
      <c r="F49" s="33" t="str">
        <f t="shared" si="3"/>
        <v>1989.2</v>
      </c>
      <c r="G49" s="39">
        <f t="shared" si="4"/>
        <v>4.0186029486867962</v>
      </c>
      <c r="H49" s="25">
        <v>47</v>
      </c>
      <c r="I49" s="25">
        <v>19892</v>
      </c>
      <c r="J49" s="25">
        <v>1989</v>
      </c>
      <c r="K49" s="25">
        <v>2</v>
      </c>
      <c r="L49" s="25">
        <v>513083007</v>
      </c>
      <c r="M49" s="25">
        <v>166782622</v>
      </c>
      <c r="N49" s="25">
        <v>31146029503</v>
      </c>
      <c r="O49" s="25">
        <v>30987394536</v>
      </c>
      <c r="P49" s="25">
        <v>112000095</v>
      </c>
      <c r="Q49" s="25">
        <v>30843758130.5</v>
      </c>
      <c r="R49" s="25">
        <v>1.66E-2</v>
      </c>
      <c r="S49" s="25">
        <v>3.3999999999999998E-3</v>
      </c>
      <c r="T49" s="25">
        <v>0.02</v>
      </c>
      <c r="U49" s="25">
        <v>1639</v>
      </c>
      <c r="V49" s="40">
        <f t="shared" si="5"/>
        <v>19003068.641244661</v>
      </c>
    </row>
    <row r="50" spans="2:22" x14ac:dyDescent="0.25">
      <c r="B50" s="37"/>
      <c r="C50" s="38"/>
      <c r="D50" s="38"/>
      <c r="E50" s="38"/>
      <c r="F50" s="33" t="str">
        <f t="shared" si="3"/>
        <v>1989.3</v>
      </c>
      <c r="G50" s="39">
        <f t="shared" si="4"/>
        <v>4.1009843091348754</v>
      </c>
      <c r="H50" s="25">
        <v>48</v>
      </c>
      <c r="I50" s="25">
        <v>19893</v>
      </c>
      <c r="J50" s="25">
        <v>1989</v>
      </c>
      <c r="K50" s="25">
        <v>3</v>
      </c>
      <c r="L50" s="25">
        <v>492794416</v>
      </c>
      <c r="M50" s="25">
        <v>194907076</v>
      </c>
      <c r="N50" s="25">
        <v>31902241408</v>
      </c>
      <c r="O50" s="25">
        <v>31611027189</v>
      </c>
      <c r="P50" s="25">
        <v>55490468</v>
      </c>
      <c r="Q50" s="25">
        <v>31516470687.666698</v>
      </c>
      <c r="R50" s="25">
        <v>1.5599999999999999E-2</v>
      </c>
      <c r="S50" s="25">
        <v>4.7999999999999996E-3</v>
      </c>
      <c r="T50" s="25">
        <v>2.0500000000000001E-2</v>
      </c>
      <c r="U50" s="25">
        <v>1648</v>
      </c>
      <c r="V50" s="40">
        <f t="shared" si="5"/>
        <v>19358156.194174759</v>
      </c>
    </row>
    <row r="51" spans="2:22" x14ac:dyDescent="0.25">
      <c r="B51" s="37"/>
      <c r="C51" s="38"/>
      <c r="D51" s="38"/>
      <c r="E51" s="38"/>
      <c r="F51" s="33" t="str">
        <f t="shared" si="3"/>
        <v>1989.4</v>
      </c>
      <c r="G51" s="39">
        <f t="shared" si="4"/>
        <v>4.1727515345447364</v>
      </c>
      <c r="H51" s="25">
        <v>49</v>
      </c>
      <c r="I51" s="25">
        <v>19894</v>
      </c>
      <c r="J51" s="25">
        <v>1989</v>
      </c>
      <c r="K51" s="25">
        <v>4</v>
      </c>
      <c r="L51" s="25">
        <v>514691338</v>
      </c>
      <c r="M51" s="25">
        <v>389754577</v>
      </c>
      <c r="N51" s="25">
        <v>32656131813</v>
      </c>
      <c r="O51" s="25">
        <v>32216165067</v>
      </c>
      <c r="P51" s="25">
        <v>90</v>
      </c>
      <c r="Q51" s="25">
        <v>32239478531.166599</v>
      </c>
      <c r="R51" s="25">
        <v>1.6E-2</v>
      </c>
      <c r="S51" s="25">
        <v>1.6000000000000001E-3</v>
      </c>
      <c r="T51" s="25">
        <v>1.7500000000000002E-2</v>
      </c>
      <c r="U51" s="25">
        <v>1660</v>
      </c>
      <c r="V51" s="40">
        <f t="shared" si="5"/>
        <v>19672368.562048193</v>
      </c>
    </row>
    <row r="52" spans="2:22" x14ac:dyDescent="0.25">
      <c r="B52" s="37"/>
      <c r="C52" s="38"/>
      <c r="D52" s="38"/>
      <c r="E52" s="38"/>
      <c r="F52" s="33" t="str">
        <f t="shared" si="3"/>
        <v>1990.1</v>
      </c>
      <c r="G52" s="39">
        <f t="shared" si="4"/>
        <v>4.2303355057214542</v>
      </c>
      <c r="H52" s="25">
        <v>50</v>
      </c>
      <c r="I52" s="25">
        <v>19901</v>
      </c>
      <c r="J52" s="25">
        <v>1990</v>
      </c>
      <c r="K52" s="25">
        <v>1</v>
      </c>
      <c r="L52" s="25">
        <v>559107760</v>
      </c>
      <c r="M52" s="25">
        <v>165847699</v>
      </c>
      <c r="N52" s="25">
        <v>35491395608</v>
      </c>
      <c r="O52" s="25">
        <v>35398546111</v>
      </c>
      <c r="P52" s="25">
        <v>0</v>
      </c>
      <c r="Q52" s="25">
        <v>35295100707.166603</v>
      </c>
      <c r="R52" s="25">
        <v>1.5800000000000002E-2</v>
      </c>
      <c r="S52" s="25">
        <v>-2.0999999999999999E-3</v>
      </c>
      <c r="T52" s="25">
        <v>1.38E-2</v>
      </c>
      <c r="U52" s="25">
        <v>1774</v>
      </c>
      <c r="V52" s="40">
        <f t="shared" si="5"/>
        <v>20006423.679819617</v>
      </c>
    </row>
    <row r="53" spans="2:22" x14ac:dyDescent="0.25">
      <c r="B53" s="37"/>
      <c r="C53" s="38"/>
      <c r="D53" s="38"/>
      <c r="E53" s="38"/>
      <c r="F53" s="33" t="str">
        <f t="shared" si="3"/>
        <v>1990.2</v>
      </c>
      <c r="G53" s="39">
        <f t="shared" si="4"/>
        <v>4.2946366054084208</v>
      </c>
      <c r="H53" s="25">
        <v>51</v>
      </c>
      <c r="I53" s="25">
        <v>19902</v>
      </c>
      <c r="J53" s="25">
        <v>1990</v>
      </c>
      <c r="K53" s="25">
        <v>2</v>
      </c>
      <c r="L53" s="25">
        <v>587786645</v>
      </c>
      <c r="M53" s="25">
        <v>306270421</v>
      </c>
      <c r="N53" s="25">
        <v>36709140702</v>
      </c>
      <c r="O53" s="25">
        <v>36451457208</v>
      </c>
      <c r="P53" s="25">
        <v>13261835</v>
      </c>
      <c r="Q53" s="25">
        <v>36402032619.333397</v>
      </c>
      <c r="R53" s="25">
        <v>1.61E-2</v>
      </c>
      <c r="S53" s="25">
        <v>-1E-3</v>
      </c>
      <c r="T53" s="25">
        <v>1.52E-2</v>
      </c>
      <c r="U53" s="25">
        <v>1807</v>
      </c>
      <c r="V53" s="40">
        <f t="shared" si="5"/>
        <v>20314964.417266186</v>
      </c>
    </row>
    <row r="54" spans="2:22" x14ac:dyDescent="0.25">
      <c r="B54" s="37"/>
      <c r="C54" s="38"/>
      <c r="D54" s="38"/>
      <c r="E54" s="38"/>
      <c r="F54" s="33" t="str">
        <f t="shared" si="3"/>
        <v>1990.3</v>
      </c>
      <c r="G54" s="39">
        <f t="shared" si="4"/>
        <v>4.3307115528938516</v>
      </c>
      <c r="H54" s="25">
        <v>52</v>
      </c>
      <c r="I54" s="25">
        <v>19903</v>
      </c>
      <c r="J54" s="25">
        <v>1990</v>
      </c>
      <c r="K54" s="25">
        <v>3</v>
      </c>
      <c r="L54" s="25">
        <v>594807083</v>
      </c>
      <c r="M54" s="25">
        <v>289178755</v>
      </c>
      <c r="N54" s="25">
        <v>37878064444</v>
      </c>
      <c r="O54" s="25">
        <v>37872443492</v>
      </c>
      <c r="P54" s="25">
        <v>5900970</v>
      </c>
      <c r="Q54" s="25">
        <v>37815813356.833298</v>
      </c>
      <c r="R54" s="25">
        <v>1.5699999999999999E-2</v>
      </c>
      <c r="S54" s="25">
        <v>-7.3000000000000001E-3</v>
      </c>
      <c r="T54" s="25">
        <v>8.3999999999999995E-3</v>
      </c>
      <c r="U54" s="25">
        <v>1828</v>
      </c>
      <c r="V54" s="40">
        <f t="shared" si="5"/>
        <v>20721041.818380743</v>
      </c>
    </row>
    <row r="55" spans="2:22" x14ac:dyDescent="0.25">
      <c r="B55" s="37"/>
      <c r="C55" s="38"/>
      <c r="D55" s="38"/>
      <c r="E55" s="38"/>
      <c r="F55" s="33" t="str">
        <f t="shared" si="3"/>
        <v>1990.4</v>
      </c>
      <c r="G55" s="39">
        <f t="shared" si="4"/>
        <v>4.2687823776874696</v>
      </c>
      <c r="H55" s="25">
        <v>53</v>
      </c>
      <c r="I55" s="25">
        <v>19904</v>
      </c>
      <c r="J55" s="25">
        <v>1990</v>
      </c>
      <c r="K55" s="25">
        <v>4</v>
      </c>
      <c r="L55" s="25">
        <v>646532159</v>
      </c>
      <c r="M55" s="25">
        <v>287757389</v>
      </c>
      <c r="N55" s="25">
        <v>37970807036</v>
      </c>
      <c r="O55" s="25">
        <v>38962305697</v>
      </c>
      <c r="P55" s="25">
        <v>76023389</v>
      </c>
      <c r="Q55" s="25">
        <v>38852661977.333298</v>
      </c>
      <c r="R55" s="25">
        <v>1.66E-2</v>
      </c>
      <c r="S55" s="25">
        <v>-3.1E-2</v>
      </c>
      <c r="T55" s="25">
        <v>-1.43E-2</v>
      </c>
      <c r="U55" s="25">
        <v>1877</v>
      </c>
      <c r="V55" s="40">
        <f t="shared" si="5"/>
        <v>20229518.932338838</v>
      </c>
    </row>
    <row r="56" spans="2:22" x14ac:dyDescent="0.25">
      <c r="B56" s="37"/>
      <c r="C56" s="38"/>
      <c r="D56" s="38"/>
      <c r="E56" s="38"/>
      <c r="F56" s="33" t="str">
        <f t="shared" si="3"/>
        <v>1991.1</v>
      </c>
      <c r="G56" s="39">
        <f t="shared" si="4"/>
        <v>4.2709167688763134</v>
      </c>
      <c r="H56" s="25">
        <v>54</v>
      </c>
      <c r="I56" s="25">
        <v>19911</v>
      </c>
      <c r="J56" s="25">
        <v>1991</v>
      </c>
      <c r="K56" s="25">
        <v>1</v>
      </c>
      <c r="L56" s="25">
        <v>645490323</v>
      </c>
      <c r="M56" s="25">
        <v>175172715</v>
      </c>
      <c r="N56" s="25">
        <v>39594087441</v>
      </c>
      <c r="O56" s="25">
        <v>40052557909</v>
      </c>
      <c r="P56" s="25">
        <v>6493918</v>
      </c>
      <c r="Q56" s="25">
        <v>39921733866.5</v>
      </c>
      <c r="R56" s="25">
        <v>1.6199999999999999E-2</v>
      </c>
      <c r="S56" s="25">
        <v>-1.5699999999999999E-2</v>
      </c>
      <c r="T56" s="25">
        <v>5.0000000000000001E-4</v>
      </c>
      <c r="U56" s="25">
        <v>2012</v>
      </c>
      <c r="V56" s="40">
        <f t="shared" si="5"/>
        <v>19678969.901093438</v>
      </c>
    </row>
    <row r="57" spans="2:22" x14ac:dyDescent="0.25">
      <c r="B57" s="37"/>
      <c r="C57" s="38"/>
      <c r="D57" s="38"/>
      <c r="E57" s="38"/>
      <c r="F57" s="33" t="str">
        <f t="shared" si="3"/>
        <v>1991.2</v>
      </c>
      <c r="G57" s="39">
        <f t="shared" si="4"/>
        <v>4.271343860553201</v>
      </c>
      <c r="H57" s="25">
        <v>55</v>
      </c>
      <c r="I57" s="25">
        <v>19912</v>
      </c>
      <c r="J57" s="25">
        <v>1991</v>
      </c>
      <c r="K57" s="25">
        <v>2</v>
      </c>
      <c r="L57" s="25">
        <v>671216532</v>
      </c>
      <c r="M57" s="25">
        <v>180512133</v>
      </c>
      <c r="N57" s="25">
        <v>39350257722</v>
      </c>
      <c r="O57" s="25">
        <v>39881252401</v>
      </c>
      <c r="P57" s="25">
        <v>45028085</v>
      </c>
      <c r="Q57" s="25">
        <v>39725255581</v>
      </c>
      <c r="R57" s="25">
        <v>1.6899999999999998E-2</v>
      </c>
      <c r="S57" s="25">
        <v>-1.6799999999999999E-2</v>
      </c>
      <c r="T57" s="25">
        <v>1E-4</v>
      </c>
      <c r="U57" s="25">
        <v>2036</v>
      </c>
      <c r="V57" s="40">
        <f t="shared" si="5"/>
        <v>19327238.566797644</v>
      </c>
    </row>
    <row r="58" spans="2:22" x14ac:dyDescent="0.25">
      <c r="B58" s="37"/>
      <c r="C58" s="38"/>
      <c r="D58" s="38"/>
      <c r="E58" s="38"/>
      <c r="F58" s="33" t="str">
        <f t="shared" si="3"/>
        <v>1991.3</v>
      </c>
      <c r="G58" s="39">
        <f t="shared" si="4"/>
        <v>4.2572484258133754</v>
      </c>
      <c r="H58" s="25">
        <v>56</v>
      </c>
      <c r="I58" s="25">
        <v>19913</v>
      </c>
      <c r="J58" s="25">
        <v>1991</v>
      </c>
      <c r="K58" s="25">
        <v>3</v>
      </c>
      <c r="L58" s="25">
        <v>637592063</v>
      </c>
      <c r="M58" s="25">
        <v>219638369</v>
      </c>
      <c r="N58" s="25">
        <v>38776008615</v>
      </c>
      <c r="O58" s="25">
        <v>39333374132</v>
      </c>
      <c r="P58" s="25">
        <v>8493505</v>
      </c>
      <c r="Q58" s="25">
        <v>39226415876.333298</v>
      </c>
      <c r="R58" s="25">
        <v>1.6299999999999999E-2</v>
      </c>
      <c r="S58" s="25">
        <v>-1.9599999999999999E-2</v>
      </c>
      <c r="T58" s="25">
        <v>-3.3E-3</v>
      </c>
      <c r="U58" s="25">
        <v>1998</v>
      </c>
      <c r="V58" s="40">
        <f t="shared" si="5"/>
        <v>19407411.719219219</v>
      </c>
    </row>
    <row r="59" spans="2:22" x14ac:dyDescent="0.25">
      <c r="B59" s="37"/>
      <c r="C59" s="38"/>
      <c r="D59" s="38"/>
      <c r="E59" s="38"/>
      <c r="F59" s="33" t="str">
        <f t="shared" si="3"/>
        <v>1991.4</v>
      </c>
      <c r="G59" s="39">
        <f t="shared" si="4"/>
        <v>4.0303370847175222</v>
      </c>
      <c r="H59" s="25">
        <v>57</v>
      </c>
      <c r="I59" s="25">
        <v>19914</v>
      </c>
      <c r="J59" s="25">
        <v>1991</v>
      </c>
      <c r="K59" s="25">
        <v>4</v>
      </c>
      <c r="L59" s="25">
        <v>659452961</v>
      </c>
      <c r="M59" s="25">
        <v>269011712</v>
      </c>
      <c r="N59" s="25">
        <v>37009612799</v>
      </c>
      <c r="O59" s="25">
        <v>39504773594</v>
      </c>
      <c r="P59" s="25">
        <v>2473662</v>
      </c>
      <c r="Q59" s="25">
        <v>39418224965.333298</v>
      </c>
      <c r="R59" s="25">
        <v>1.67E-2</v>
      </c>
      <c r="S59" s="25">
        <v>-7.0099999999999996E-2</v>
      </c>
      <c r="T59" s="25">
        <v>-5.33E-2</v>
      </c>
      <c r="U59" s="25">
        <v>2028</v>
      </c>
      <c r="V59" s="40">
        <f t="shared" si="5"/>
        <v>18249315.975838263</v>
      </c>
    </row>
    <row r="60" spans="2:22" x14ac:dyDescent="0.25">
      <c r="B60" s="37"/>
      <c r="C60" s="38"/>
      <c r="D60" s="38"/>
      <c r="E60" s="38"/>
      <c r="F60" s="33" t="str">
        <f t="shared" si="3"/>
        <v>1992.1</v>
      </c>
      <c r="G60" s="39">
        <f t="shared" si="4"/>
        <v>4.0291279835921072</v>
      </c>
      <c r="H60" s="25">
        <v>58</v>
      </c>
      <c r="I60" s="25">
        <v>19921</v>
      </c>
      <c r="J60" s="25">
        <v>1992</v>
      </c>
      <c r="K60" s="25">
        <v>1</v>
      </c>
      <c r="L60" s="25">
        <v>687226222</v>
      </c>
      <c r="M60" s="25">
        <v>246832735</v>
      </c>
      <c r="N60" s="25">
        <v>38373015878</v>
      </c>
      <c r="O60" s="25">
        <v>38823794505</v>
      </c>
      <c r="P60" s="25">
        <v>364893</v>
      </c>
      <c r="Q60" s="25">
        <v>38717953018.666702</v>
      </c>
      <c r="R60" s="25">
        <v>1.77E-2</v>
      </c>
      <c r="S60" s="25">
        <v>-1.7999999999999999E-2</v>
      </c>
      <c r="T60" s="25">
        <v>-2.9999999999999997E-4</v>
      </c>
      <c r="U60" s="25">
        <v>2074</v>
      </c>
      <c r="V60" s="40">
        <f t="shared" si="5"/>
        <v>18501936.296046287</v>
      </c>
    </row>
    <row r="61" spans="2:22" x14ac:dyDescent="0.25">
      <c r="B61" s="37"/>
      <c r="C61" s="38"/>
      <c r="D61" s="38"/>
      <c r="E61" s="38"/>
      <c r="F61" s="33" t="str">
        <f t="shared" si="3"/>
        <v>1992.2</v>
      </c>
      <c r="G61" s="39">
        <f t="shared" si="4"/>
        <v>3.9876279653611086</v>
      </c>
      <c r="H61" s="25">
        <v>59</v>
      </c>
      <c r="I61" s="25">
        <v>19922</v>
      </c>
      <c r="J61" s="25">
        <v>1992</v>
      </c>
      <c r="K61" s="25">
        <v>2</v>
      </c>
      <c r="L61" s="25">
        <v>741163830</v>
      </c>
      <c r="M61" s="25">
        <v>169730913</v>
      </c>
      <c r="N61" s="25">
        <v>38290757393</v>
      </c>
      <c r="O61" s="25">
        <v>39266293461</v>
      </c>
      <c r="P61" s="25">
        <v>40000</v>
      </c>
      <c r="Q61" s="25">
        <v>39104084307.5</v>
      </c>
      <c r="R61" s="25">
        <v>1.9E-2</v>
      </c>
      <c r="S61" s="25">
        <v>-2.93E-2</v>
      </c>
      <c r="T61" s="25">
        <v>-1.03E-2</v>
      </c>
      <c r="U61" s="25">
        <v>2144</v>
      </c>
      <c r="V61" s="40">
        <f t="shared" si="5"/>
        <v>17859495.052705225</v>
      </c>
    </row>
    <row r="62" spans="2:22" x14ac:dyDescent="0.25">
      <c r="B62" s="37"/>
      <c r="C62" s="38"/>
      <c r="D62" s="38"/>
      <c r="E62" s="38"/>
      <c r="F62" s="33" t="str">
        <f t="shared" si="3"/>
        <v>1992.3</v>
      </c>
      <c r="G62" s="39">
        <f t="shared" si="4"/>
        <v>3.9700824023135199</v>
      </c>
      <c r="H62" s="25">
        <v>60</v>
      </c>
      <c r="I62" s="25">
        <v>19923</v>
      </c>
      <c r="J62" s="25">
        <v>1992</v>
      </c>
      <c r="K62" s="25">
        <v>3</v>
      </c>
      <c r="L62" s="25">
        <v>745456611</v>
      </c>
      <c r="M62" s="25">
        <v>253679564</v>
      </c>
      <c r="N62" s="25">
        <v>40525536798</v>
      </c>
      <c r="O62" s="25">
        <v>41201256299</v>
      </c>
      <c r="P62" s="25">
        <v>2769401</v>
      </c>
      <c r="Q62" s="25">
        <v>41078225843.499901</v>
      </c>
      <c r="R62" s="25">
        <v>1.8100000000000002E-2</v>
      </c>
      <c r="S62" s="25">
        <v>-2.2599999999999999E-2</v>
      </c>
      <c r="T62" s="25">
        <v>-4.4000000000000003E-3</v>
      </c>
      <c r="U62" s="25">
        <v>2254</v>
      </c>
      <c r="V62" s="40">
        <f t="shared" si="5"/>
        <v>17979386.334516414</v>
      </c>
    </row>
    <row r="63" spans="2:22" x14ac:dyDescent="0.25">
      <c r="B63" s="37"/>
      <c r="C63" s="38"/>
      <c r="D63" s="38"/>
      <c r="E63" s="38"/>
      <c r="F63" s="33" t="str">
        <f t="shared" si="3"/>
        <v>1992.4</v>
      </c>
      <c r="G63" s="39">
        <f t="shared" si="4"/>
        <v>3.8585230868085101</v>
      </c>
      <c r="H63" s="25">
        <v>61</v>
      </c>
      <c r="I63" s="25">
        <v>19924</v>
      </c>
      <c r="J63" s="25">
        <v>1992</v>
      </c>
      <c r="K63" s="25">
        <v>4</v>
      </c>
      <c r="L63" s="25">
        <v>769297182</v>
      </c>
      <c r="M63" s="25">
        <v>336790189</v>
      </c>
      <c r="N63" s="25">
        <v>39499283316</v>
      </c>
      <c r="O63" s="25">
        <v>41089729199</v>
      </c>
      <c r="P63" s="25">
        <v>5478110</v>
      </c>
      <c r="Q63" s="25">
        <v>40998952844.500099</v>
      </c>
      <c r="R63" s="25">
        <v>1.8800000000000001E-2</v>
      </c>
      <c r="S63" s="25">
        <v>-4.6899999999999997E-2</v>
      </c>
      <c r="T63" s="25">
        <v>-2.81E-2</v>
      </c>
      <c r="U63" s="25">
        <v>2233</v>
      </c>
      <c r="V63" s="40">
        <f t="shared" si="5"/>
        <v>17688886.393193014</v>
      </c>
    </row>
    <row r="64" spans="2:22" x14ac:dyDescent="0.25">
      <c r="B64" s="37"/>
      <c r="C64" s="38"/>
      <c r="D64" s="38"/>
      <c r="E64" s="38"/>
      <c r="F64" s="33" t="str">
        <f t="shared" si="3"/>
        <v>1993.1</v>
      </c>
      <c r="G64" s="39">
        <f t="shared" si="4"/>
        <v>3.8882337145769359</v>
      </c>
      <c r="H64" s="25">
        <v>62</v>
      </c>
      <c r="I64" s="25">
        <v>19931</v>
      </c>
      <c r="J64" s="25">
        <v>1993</v>
      </c>
      <c r="K64" s="25">
        <v>1</v>
      </c>
      <c r="L64" s="25">
        <v>804425386</v>
      </c>
      <c r="M64" s="25">
        <v>147735650</v>
      </c>
      <c r="N64" s="25">
        <v>40051400075</v>
      </c>
      <c r="O64" s="25">
        <v>40408387924</v>
      </c>
      <c r="P64" s="25">
        <v>10954008</v>
      </c>
      <c r="Q64" s="25">
        <v>40208636949.666702</v>
      </c>
      <c r="R64" s="25">
        <v>0.02</v>
      </c>
      <c r="S64" s="25">
        <v>-1.23E-2</v>
      </c>
      <c r="T64" s="25">
        <v>7.7000000000000002E-3</v>
      </c>
      <c r="U64" s="25">
        <v>2125</v>
      </c>
      <c r="V64" s="40">
        <f t="shared" si="5"/>
        <v>18847717.682352941</v>
      </c>
    </row>
    <row r="65" spans="2:22" x14ac:dyDescent="0.25">
      <c r="B65" s="37"/>
      <c r="C65" s="38"/>
      <c r="D65" s="38"/>
      <c r="E65" s="38"/>
      <c r="F65" s="33" t="str">
        <f t="shared" si="3"/>
        <v>1993.2</v>
      </c>
      <c r="G65" s="39">
        <f t="shared" si="4"/>
        <v>3.8789019536619516</v>
      </c>
      <c r="H65" s="25">
        <v>63</v>
      </c>
      <c r="I65" s="25">
        <v>19932</v>
      </c>
      <c r="J65" s="25">
        <v>1993</v>
      </c>
      <c r="K65" s="25">
        <v>2</v>
      </c>
      <c r="L65" s="25">
        <v>819980969</v>
      </c>
      <c r="M65" s="25">
        <v>238187785</v>
      </c>
      <c r="N65" s="25">
        <v>41683886367</v>
      </c>
      <c r="O65" s="25">
        <v>42395247971</v>
      </c>
      <c r="P65" s="25">
        <v>28938445</v>
      </c>
      <c r="Q65" s="25">
        <v>42226545651.333298</v>
      </c>
      <c r="R65" s="25">
        <v>1.9400000000000001E-2</v>
      </c>
      <c r="S65" s="25">
        <v>-2.18E-2</v>
      </c>
      <c r="T65" s="25">
        <v>-2.3999999999999998E-3</v>
      </c>
      <c r="U65" s="25">
        <v>2181</v>
      </c>
      <c r="V65" s="40">
        <f t="shared" si="5"/>
        <v>19112281.690508939</v>
      </c>
    </row>
    <row r="66" spans="2:22" x14ac:dyDescent="0.25">
      <c r="B66" s="37"/>
      <c r="C66" s="38"/>
      <c r="D66" s="38"/>
      <c r="E66" s="38"/>
      <c r="F66" s="33" t="str">
        <f t="shared" si="3"/>
        <v>1993.3</v>
      </c>
      <c r="G66" s="39">
        <f t="shared" si="4"/>
        <v>3.9215698751522328</v>
      </c>
      <c r="H66" s="25">
        <v>64</v>
      </c>
      <c r="I66" s="25">
        <v>19933</v>
      </c>
      <c r="J66" s="25">
        <v>1993</v>
      </c>
      <c r="K66" s="25">
        <v>3</v>
      </c>
      <c r="L66" s="25">
        <v>826943878</v>
      </c>
      <c r="M66" s="25">
        <v>385015523</v>
      </c>
      <c r="N66" s="25">
        <v>42366253020</v>
      </c>
      <c r="O66" s="25">
        <v>42348999929</v>
      </c>
      <c r="P66" s="25">
        <v>7133114</v>
      </c>
      <c r="Q66" s="25">
        <v>42262293174.166702</v>
      </c>
      <c r="R66" s="25">
        <v>1.9599999999999999E-2</v>
      </c>
      <c r="S66" s="25">
        <v>-8.5000000000000006E-3</v>
      </c>
      <c r="T66" s="25">
        <v>1.0999999999999999E-2</v>
      </c>
      <c r="U66" s="25">
        <v>2134</v>
      </c>
      <c r="V66" s="40">
        <f t="shared" si="5"/>
        <v>19852977.047797564</v>
      </c>
    </row>
    <row r="67" spans="2:22" x14ac:dyDescent="0.25">
      <c r="B67" s="37"/>
      <c r="C67" s="38"/>
      <c r="D67" s="38"/>
      <c r="E67" s="38"/>
      <c r="F67" s="33" t="str">
        <f t="shared" si="3"/>
        <v>1993.4</v>
      </c>
      <c r="G67" s="39">
        <f t="shared" si="4"/>
        <v>3.9117659504643525</v>
      </c>
      <c r="H67" s="25">
        <v>65</v>
      </c>
      <c r="I67" s="25">
        <v>19934</v>
      </c>
      <c r="J67" s="25">
        <v>1993</v>
      </c>
      <c r="K67" s="25">
        <v>4</v>
      </c>
      <c r="L67" s="25">
        <v>856738831</v>
      </c>
      <c r="M67" s="25">
        <v>401200538</v>
      </c>
      <c r="N67" s="25">
        <v>40949888447</v>
      </c>
      <c r="O67" s="25">
        <v>41531478468</v>
      </c>
      <c r="P67" s="25">
        <v>21569088</v>
      </c>
      <c r="Q67" s="25">
        <v>41435714582.666603</v>
      </c>
      <c r="R67" s="25">
        <v>2.07E-2</v>
      </c>
      <c r="S67" s="25">
        <v>-2.3199999999999998E-2</v>
      </c>
      <c r="T67" s="25">
        <v>-2.5000000000000001E-3</v>
      </c>
      <c r="U67" s="25">
        <v>2069</v>
      </c>
      <c r="V67" s="40">
        <f t="shared" si="5"/>
        <v>19792116.214113098</v>
      </c>
    </row>
    <row r="68" spans="2:22" x14ac:dyDescent="0.25">
      <c r="B68" s="37"/>
      <c r="C68" s="38"/>
      <c r="D68" s="38"/>
      <c r="E68" s="38"/>
      <c r="F68" s="33" t="str">
        <f t="shared" si="3"/>
        <v>1994.1</v>
      </c>
      <c r="G68" s="39">
        <f t="shared" si="4"/>
        <v>3.9630100844154361</v>
      </c>
      <c r="H68" s="25">
        <v>66</v>
      </c>
      <c r="I68" s="25">
        <v>19941</v>
      </c>
      <c r="J68" s="25">
        <v>1994</v>
      </c>
      <c r="K68" s="25">
        <v>1</v>
      </c>
      <c r="L68" s="25">
        <v>830952107</v>
      </c>
      <c r="M68" s="25">
        <v>314154556</v>
      </c>
      <c r="N68" s="25">
        <v>40653112748</v>
      </c>
      <c r="O68" s="25">
        <v>40651733349</v>
      </c>
      <c r="P68" s="25">
        <v>11244368</v>
      </c>
      <c r="Q68" s="25">
        <v>40526204407.333397</v>
      </c>
      <c r="R68" s="25">
        <v>2.0500000000000001E-2</v>
      </c>
      <c r="S68" s="25">
        <v>-7.4000000000000003E-3</v>
      </c>
      <c r="T68" s="25">
        <v>1.3100000000000001E-2</v>
      </c>
      <c r="U68" s="25">
        <v>2007</v>
      </c>
      <c r="V68" s="40">
        <f t="shared" si="5"/>
        <v>20255661.558545094</v>
      </c>
    </row>
    <row r="69" spans="2:22" x14ac:dyDescent="0.25">
      <c r="F69" s="33" t="str">
        <f t="shared" ref="F69:F132" si="6">J69&amp;"."&amp;K69</f>
        <v>1994.2</v>
      </c>
      <c r="G69" s="39">
        <f t="shared" ref="G69:G132" si="7">G68*(1+T69)</f>
        <v>4.0240404397154341</v>
      </c>
      <c r="H69" s="25">
        <v>67</v>
      </c>
      <c r="I69" s="25">
        <v>19942</v>
      </c>
      <c r="J69" s="25">
        <v>1994</v>
      </c>
      <c r="K69" s="25">
        <v>2</v>
      </c>
      <c r="L69" s="25">
        <v>865536932</v>
      </c>
      <c r="M69" s="25">
        <v>240552667</v>
      </c>
      <c r="N69" s="25">
        <v>41054020683</v>
      </c>
      <c r="O69" s="25">
        <v>41073566178</v>
      </c>
      <c r="P69" s="25">
        <v>22732531</v>
      </c>
      <c r="Q69" s="25">
        <v>40893963935.333397</v>
      </c>
      <c r="R69" s="25">
        <v>2.12E-2</v>
      </c>
      <c r="S69" s="25">
        <v>-5.7999999999999996E-3</v>
      </c>
      <c r="T69" s="25">
        <v>1.54E-2</v>
      </c>
      <c r="U69" s="25">
        <v>2009</v>
      </c>
      <c r="V69" s="40">
        <f t="shared" ref="V69:V132" si="8">N69/U69</f>
        <v>20435052.604778498</v>
      </c>
    </row>
    <row r="70" spans="2:22" x14ac:dyDescent="0.25">
      <c r="F70" s="33" t="str">
        <f t="shared" si="6"/>
        <v>1994.3</v>
      </c>
      <c r="G70" s="39">
        <f t="shared" si="7"/>
        <v>4.0848034503551371</v>
      </c>
      <c r="H70" s="25">
        <v>68</v>
      </c>
      <c r="I70" s="25">
        <v>19943</v>
      </c>
      <c r="J70" s="25">
        <v>1994</v>
      </c>
      <c r="K70" s="25">
        <v>3</v>
      </c>
      <c r="L70" s="25">
        <v>861697595</v>
      </c>
      <c r="M70" s="25">
        <v>281593035</v>
      </c>
      <c r="N70" s="25">
        <v>41079854194</v>
      </c>
      <c r="O70" s="25">
        <v>41061009257</v>
      </c>
      <c r="P70" s="25">
        <v>17748744</v>
      </c>
      <c r="Q70" s="25">
        <v>40905698870.833397</v>
      </c>
      <c r="R70" s="25">
        <v>2.1100000000000001E-2</v>
      </c>
      <c r="S70" s="25">
        <v>-6.0000000000000001E-3</v>
      </c>
      <c r="T70" s="25">
        <v>1.5100000000000001E-2</v>
      </c>
      <c r="U70" s="25">
        <v>1978</v>
      </c>
      <c r="V70" s="40">
        <f t="shared" si="8"/>
        <v>20768379.268958542</v>
      </c>
    </row>
    <row r="71" spans="2:22" x14ac:dyDescent="0.25">
      <c r="F71" s="33" t="str">
        <f t="shared" si="6"/>
        <v>1994.4</v>
      </c>
      <c r="G71" s="39">
        <f t="shared" si="7"/>
        <v>4.1615977552218135</v>
      </c>
      <c r="H71" s="25">
        <v>69</v>
      </c>
      <c r="I71" s="25">
        <v>19944</v>
      </c>
      <c r="J71" s="25">
        <v>1994</v>
      </c>
      <c r="K71" s="25">
        <v>4</v>
      </c>
      <c r="L71" s="25">
        <v>894274853</v>
      </c>
      <c r="M71" s="25">
        <v>380485945</v>
      </c>
      <c r="N71" s="25">
        <v>41012615946</v>
      </c>
      <c r="O71" s="25">
        <v>40777774053</v>
      </c>
      <c r="P71" s="25">
        <v>17506533</v>
      </c>
      <c r="Q71" s="25">
        <v>40661172141.333298</v>
      </c>
      <c r="R71" s="25">
        <v>2.1999999999999999E-2</v>
      </c>
      <c r="S71" s="25">
        <v>-3.2000000000000002E-3</v>
      </c>
      <c r="T71" s="25">
        <v>1.8800000000000001E-2</v>
      </c>
      <c r="U71" s="25">
        <v>1969</v>
      </c>
      <c r="V71" s="40">
        <f t="shared" si="8"/>
        <v>20829159.952260032</v>
      </c>
    </row>
    <row r="72" spans="2:22" x14ac:dyDescent="0.25">
      <c r="F72" s="33" t="str">
        <f t="shared" si="6"/>
        <v>1995.1</v>
      </c>
      <c r="G72" s="39">
        <f t="shared" si="7"/>
        <v>4.2494074678569937</v>
      </c>
      <c r="H72" s="25">
        <v>70</v>
      </c>
      <c r="I72" s="25">
        <v>19951</v>
      </c>
      <c r="J72" s="25">
        <v>1995</v>
      </c>
      <c r="K72" s="25">
        <v>1</v>
      </c>
      <c r="L72" s="25">
        <v>909550406</v>
      </c>
      <c r="M72" s="25">
        <v>189950613</v>
      </c>
      <c r="N72" s="25">
        <v>41993880294</v>
      </c>
      <c r="O72" s="25">
        <v>41842269308</v>
      </c>
      <c r="P72" s="25">
        <v>5522565</v>
      </c>
      <c r="Q72" s="25">
        <v>41631299863.333298</v>
      </c>
      <c r="R72" s="25">
        <v>2.18E-2</v>
      </c>
      <c r="S72" s="25">
        <v>-8.0000000000000004E-4</v>
      </c>
      <c r="T72" s="25">
        <v>2.1100000000000001E-2</v>
      </c>
      <c r="U72" s="25">
        <v>2003</v>
      </c>
      <c r="V72" s="40">
        <f t="shared" si="8"/>
        <v>20965491.909136295</v>
      </c>
    </row>
    <row r="73" spans="2:22" x14ac:dyDescent="0.25">
      <c r="F73" s="33" t="str">
        <f t="shared" si="6"/>
        <v>1995.2</v>
      </c>
      <c r="G73" s="39">
        <f t="shared" si="7"/>
        <v>4.3377951431884192</v>
      </c>
      <c r="H73" s="25">
        <v>71</v>
      </c>
      <c r="I73" s="25">
        <v>19952</v>
      </c>
      <c r="J73" s="25">
        <v>1995</v>
      </c>
      <c r="K73" s="25">
        <v>2</v>
      </c>
      <c r="L73" s="25">
        <v>962764846</v>
      </c>
      <c r="M73" s="25">
        <v>206029877</v>
      </c>
      <c r="N73" s="25">
        <v>43284292607</v>
      </c>
      <c r="O73" s="25">
        <v>43299718084</v>
      </c>
      <c r="P73" s="25">
        <v>154220204</v>
      </c>
      <c r="Q73" s="25">
        <v>43004701305.166603</v>
      </c>
      <c r="R73" s="25">
        <v>2.24E-2</v>
      </c>
      <c r="S73" s="25">
        <v>-1.6000000000000001E-3</v>
      </c>
      <c r="T73" s="25">
        <v>2.0799999999999999E-2</v>
      </c>
      <c r="U73" s="25">
        <v>2179</v>
      </c>
      <c r="V73" s="40">
        <f t="shared" si="8"/>
        <v>19864292.155575953</v>
      </c>
    </row>
    <row r="74" spans="2:22" x14ac:dyDescent="0.25">
      <c r="F74" s="33" t="str">
        <f t="shared" si="6"/>
        <v>1995.3</v>
      </c>
      <c r="G74" s="39">
        <f t="shared" si="7"/>
        <v>4.4271537231381002</v>
      </c>
      <c r="H74" s="25">
        <v>72</v>
      </c>
      <c r="I74" s="25">
        <v>19953</v>
      </c>
      <c r="J74" s="25">
        <v>1995</v>
      </c>
      <c r="K74" s="25">
        <v>3</v>
      </c>
      <c r="L74" s="25">
        <v>1012559516</v>
      </c>
      <c r="M74" s="25">
        <v>268203009</v>
      </c>
      <c r="N74" s="25">
        <v>46689165273</v>
      </c>
      <c r="O74" s="25">
        <v>46490119649</v>
      </c>
      <c r="P74" s="25">
        <v>8319811</v>
      </c>
      <c r="Q74" s="25">
        <v>46282541409.333298</v>
      </c>
      <c r="R74" s="25">
        <v>2.1899999999999999E-2</v>
      </c>
      <c r="S74" s="25">
        <v>-1.2999999999999999E-3</v>
      </c>
      <c r="T74" s="25">
        <v>2.06E-2</v>
      </c>
      <c r="U74" s="25">
        <v>2294</v>
      </c>
      <c r="V74" s="40">
        <f t="shared" si="8"/>
        <v>20352731.156495206</v>
      </c>
    </row>
    <row r="75" spans="2:22" x14ac:dyDescent="0.25">
      <c r="F75" s="33" t="str">
        <f t="shared" si="6"/>
        <v>1995.4</v>
      </c>
      <c r="G75" s="39">
        <f t="shared" si="7"/>
        <v>4.4754096987203047</v>
      </c>
      <c r="H75" s="25">
        <v>73</v>
      </c>
      <c r="I75" s="25">
        <v>19954</v>
      </c>
      <c r="J75" s="25">
        <v>1995</v>
      </c>
      <c r="K75" s="25">
        <v>4</v>
      </c>
      <c r="L75" s="25">
        <v>1070685810</v>
      </c>
      <c r="M75" s="25">
        <v>445656251</v>
      </c>
      <c r="N75" s="25">
        <v>48278542054</v>
      </c>
      <c r="O75" s="25">
        <v>48440893360</v>
      </c>
      <c r="P75" s="25">
        <v>62479161</v>
      </c>
      <c r="Q75" s="25">
        <v>48275586634.999901</v>
      </c>
      <c r="R75" s="25">
        <v>2.2200000000000001E-2</v>
      </c>
      <c r="S75" s="25">
        <v>-1.1299999999999999E-2</v>
      </c>
      <c r="T75" s="25">
        <v>1.09E-2</v>
      </c>
      <c r="U75" s="25">
        <v>2322</v>
      </c>
      <c r="V75" s="40">
        <f t="shared" si="8"/>
        <v>20791792.44358312</v>
      </c>
    </row>
    <row r="76" spans="2:22" x14ac:dyDescent="0.25">
      <c r="F76" s="33" t="str">
        <f t="shared" si="6"/>
        <v>1996.1</v>
      </c>
      <c r="G76" s="39">
        <f t="shared" si="7"/>
        <v>4.5828195314895925</v>
      </c>
      <c r="H76" s="25">
        <v>74</v>
      </c>
      <c r="I76" s="25">
        <v>19961</v>
      </c>
      <c r="J76" s="25">
        <v>1996</v>
      </c>
      <c r="K76" s="25">
        <v>1</v>
      </c>
      <c r="L76" s="25">
        <v>1096463914</v>
      </c>
      <c r="M76" s="25">
        <v>284300959</v>
      </c>
      <c r="N76" s="25">
        <v>51765173939</v>
      </c>
      <c r="O76" s="25">
        <v>51373036710</v>
      </c>
      <c r="P76" s="25">
        <v>23089298</v>
      </c>
      <c r="Q76" s="25">
        <v>51138154569.166702</v>
      </c>
      <c r="R76" s="25">
        <v>2.1399999999999999E-2</v>
      </c>
      <c r="S76" s="25">
        <v>2.5999999999999999E-3</v>
      </c>
      <c r="T76" s="25">
        <v>2.4E-2</v>
      </c>
      <c r="U76" s="25">
        <v>2405</v>
      </c>
      <c r="V76" s="40">
        <f t="shared" si="8"/>
        <v>21523980.847817048</v>
      </c>
    </row>
    <row r="77" spans="2:22" x14ac:dyDescent="0.25">
      <c r="F77" s="33" t="str">
        <f t="shared" si="6"/>
        <v>1996.2</v>
      </c>
      <c r="G77" s="39">
        <f t="shared" si="7"/>
        <v>4.6877660987607035</v>
      </c>
      <c r="H77" s="25">
        <v>75</v>
      </c>
      <c r="I77" s="25">
        <v>19962</v>
      </c>
      <c r="J77" s="25">
        <v>1996</v>
      </c>
      <c r="K77" s="25">
        <v>2</v>
      </c>
      <c r="L77" s="25">
        <v>1187479059</v>
      </c>
      <c r="M77" s="25">
        <v>238911005</v>
      </c>
      <c r="N77" s="25">
        <v>54830045231</v>
      </c>
      <c r="O77" s="25">
        <v>54528892598</v>
      </c>
      <c r="P77" s="25">
        <v>-7793404</v>
      </c>
      <c r="Q77" s="25">
        <v>54256418449.5</v>
      </c>
      <c r="R77" s="25">
        <v>2.1899999999999999E-2</v>
      </c>
      <c r="S77" s="25">
        <v>1E-3</v>
      </c>
      <c r="T77" s="25">
        <v>2.29E-2</v>
      </c>
      <c r="U77" s="25">
        <v>2518</v>
      </c>
      <c r="V77" s="40">
        <f t="shared" si="8"/>
        <v>21775236.390389197</v>
      </c>
    </row>
    <row r="78" spans="2:22" x14ac:dyDescent="0.25">
      <c r="F78" s="33" t="str">
        <f t="shared" si="6"/>
        <v>1996.3</v>
      </c>
      <c r="G78" s="39">
        <f t="shared" si="7"/>
        <v>4.8110543471581098</v>
      </c>
      <c r="H78" s="25">
        <v>76</v>
      </c>
      <c r="I78" s="25">
        <v>19963</v>
      </c>
      <c r="J78" s="25">
        <v>1996</v>
      </c>
      <c r="K78" s="25">
        <v>3</v>
      </c>
      <c r="L78" s="25">
        <v>1167232772</v>
      </c>
      <c r="M78" s="25">
        <v>314529128</v>
      </c>
      <c r="N78" s="25">
        <v>55921244579</v>
      </c>
      <c r="O78" s="25">
        <v>55337484447</v>
      </c>
      <c r="P78" s="25">
        <v>11581826</v>
      </c>
      <c r="Q78" s="25">
        <v>55099880507.333298</v>
      </c>
      <c r="R78" s="25">
        <v>2.12E-2</v>
      </c>
      <c r="S78" s="25">
        <v>5.1000000000000004E-3</v>
      </c>
      <c r="T78" s="25">
        <v>2.63E-2</v>
      </c>
      <c r="U78" s="25">
        <v>2509</v>
      </c>
      <c r="V78" s="40">
        <f t="shared" si="8"/>
        <v>22288260.095257074</v>
      </c>
    </row>
    <row r="79" spans="2:22" x14ac:dyDescent="0.25">
      <c r="F79" s="33" t="str">
        <f t="shared" si="6"/>
        <v>1996.4</v>
      </c>
      <c r="G79" s="39">
        <f t="shared" si="7"/>
        <v>4.9366228656189364</v>
      </c>
      <c r="H79" s="25">
        <v>77</v>
      </c>
      <c r="I79" s="25">
        <v>19964</v>
      </c>
      <c r="J79" s="25">
        <v>1996</v>
      </c>
      <c r="K79" s="25">
        <v>4</v>
      </c>
      <c r="L79" s="25">
        <v>1145403227</v>
      </c>
      <c r="M79" s="25">
        <v>535618903</v>
      </c>
      <c r="N79" s="25">
        <v>54324764528</v>
      </c>
      <c r="O79" s="25">
        <v>53588981224</v>
      </c>
      <c r="P79" s="25">
        <v>48145674</v>
      </c>
      <c r="Q79" s="25">
        <v>53450916762.833397</v>
      </c>
      <c r="R79" s="25">
        <v>2.1399999999999999E-2</v>
      </c>
      <c r="S79" s="25">
        <v>4.5999999999999999E-3</v>
      </c>
      <c r="T79" s="25">
        <v>2.6100000000000002E-2</v>
      </c>
      <c r="U79" s="25">
        <v>2368</v>
      </c>
      <c r="V79" s="40">
        <f t="shared" si="8"/>
        <v>22941201.236486487</v>
      </c>
    </row>
    <row r="80" spans="2:22" x14ac:dyDescent="0.25">
      <c r="F80" s="33" t="str">
        <f t="shared" si="6"/>
        <v>1997.1</v>
      </c>
      <c r="G80" s="39">
        <f t="shared" si="7"/>
        <v>5.0521398406744202</v>
      </c>
      <c r="H80" s="25">
        <v>78</v>
      </c>
      <c r="I80" s="25">
        <v>19971</v>
      </c>
      <c r="J80" s="25">
        <v>1997</v>
      </c>
      <c r="K80" s="25">
        <v>1</v>
      </c>
      <c r="L80" s="25">
        <v>1303161557</v>
      </c>
      <c r="M80" s="25">
        <v>317296081</v>
      </c>
      <c r="N80" s="25">
        <v>61433617514</v>
      </c>
      <c r="O80" s="25">
        <v>61112712786</v>
      </c>
      <c r="P80" s="25">
        <v>114281250</v>
      </c>
      <c r="Q80" s="25">
        <v>60779833015.833397</v>
      </c>
      <c r="R80" s="25">
        <v>2.1399999999999999E-2</v>
      </c>
      <c r="S80" s="25">
        <v>1.9E-3</v>
      </c>
      <c r="T80" s="25">
        <v>2.3400000000000001E-2</v>
      </c>
      <c r="U80" s="25">
        <v>2598</v>
      </c>
      <c r="V80" s="40">
        <f t="shared" si="8"/>
        <v>23646504.046959199</v>
      </c>
    </row>
    <row r="81" spans="6:22" x14ac:dyDescent="0.25">
      <c r="F81" s="33" t="str">
        <f t="shared" si="6"/>
        <v>1997.2</v>
      </c>
      <c r="G81" s="39">
        <f t="shared" si="7"/>
        <v>5.1946101841814389</v>
      </c>
      <c r="H81" s="25">
        <v>79</v>
      </c>
      <c r="I81" s="25">
        <v>19972</v>
      </c>
      <c r="J81" s="25">
        <v>1997</v>
      </c>
      <c r="K81" s="25">
        <v>2</v>
      </c>
      <c r="L81" s="25">
        <v>1434762953</v>
      </c>
      <c r="M81" s="25">
        <v>350853672</v>
      </c>
      <c r="N81" s="25">
        <v>65274873811</v>
      </c>
      <c r="O81" s="25">
        <v>64610072785</v>
      </c>
      <c r="P81" s="25">
        <v>65106673</v>
      </c>
      <c r="Q81" s="25">
        <v>64274691966.833298</v>
      </c>
      <c r="R81" s="25">
        <v>2.23E-2</v>
      </c>
      <c r="S81" s="25">
        <v>5.8999999999999999E-3</v>
      </c>
      <c r="T81" s="25">
        <v>2.8199999999999999E-2</v>
      </c>
      <c r="U81" s="25">
        <v>2719</v>
      </c>
      <c r="V81" s="40">
        <f t="shared" si="8"/>
        <v>24006941.453107759</v>
      </c>
    </row>
    <row r="82" spans="6:22" x14ac:dyDescent="0.25">
      <c r="F82" s="33" t="str">
        <f t="shared" si="6"/>
        <v>1997.3</v>
      </c>
      <c r="G82" s="39">
        <f t="shared" si="7"/>
        <v>5.3701880084067719</v>
      </c>
      <c r="H82" s="25">
        <v>80</v>
      </c>
      <c r="I82" s="25">
        <v>19973</v>
      </c>
      <c r="J82" s="25">
        <v>1997</v>
      </c>
      <c r="K82" s="25">
        <v>3</v>
      </c>
      <c r="L82" s="25">
        <v>1355142867</v>
      </c>
      <c r="M82" s="25">
        <v>323823546</v>
      </c>
      <c r="N82" s="25">
        <v>62953524129</v>
      </c>
      <c r="O82" s="25">
        <v>61945115351</v>
      </c>
      <c r="P82" s="25">
        <v>45603470</v>
      </c>
      <c r="Q82" s="25">
        <v>61632511100.000099</v>
      </c>
      <c r="R82" s="25">
        <v>2.1999999999999999E-2</v>
      </c>
      <c r="S82" s="25">
        <v>1.18E-2</v>
      </c>
      <c r="T82" s="25">
        <v>3.3799999999999997E-2</v>
      </c>
      <c r="U82" s="25">
        <v>2628</v>
      </c>
      <c r="V82" s="40">
        <f t="shared" si="8"/>
        <v>23954917.857305937</v>
      </c>
    </row>
    <row r="83" spans="6:22" x14ac:dyDescent="0.25">
      <c r="F83" s="33" t="str">
        <f t="shared" si="6"/>
        <v>1997.4</v>
      </c>
      <c r="G83" s="39">
        <f t="shared" si="7"/>
        <v>5.6231238636027303</v>
      </c>
      <c r="H83" s="25">
        <v>81</v>
      </c>
      <c r="I83" s="25">
        <v>19974</v>
      </c>
      <c r="J83" s="25">
        <v>1997</v>
      </c>
      <c r="K83" s="25">
        <v>4</v>
      </c>
      <c r="L83" s="25">
        <v>1403787338</v>
      </c>
      <c r="M83" s="25">
        <v>452867676</v>
      </c>
      <c r="N83" s="25">
        <v>65729654384</v>
      </c>
      <c r="O83" s="25">
        <v>63768507960</v>
      </c>
      <c r="P83" s="25">
        <v>75583158</v>
      </c>
      <c r="Q83" s="25">
        <v>63489221106.333199</v>
      </c>
      <c r="R83" s="25">
        <v>2.2100000000000002E-2</v>
      </c>
      <c r="S83" s="25">
        <v>2.4899999999999999E-2</v>
      </c>
      <c r="T83" s="25">
        <v>4.7100000000000003E-2</v>
      </c>
      <c r="U83" s="25">
        <v>2532</v>
      </c>
      <c r="V83" s="40">
        <f t="shared" si="8"/>
        <v>25959579.140600316</v>
      </c>
    </row>
    <row r="84" spans="6:22" x14ac:dyDescent="0.25">
      <c r="F84" s="33" t="str">
        <f t="shared" si="6"/>
        <v>1998.1</v>
      </c>
      <c r="G84" s="39">
        <f t="shared" si="7"/>
        <v>5.8559211915558835</v>
      </c>
      <c r="H84" s="25">
        <v>82</v>
      </c>
      <c r="I84" s="25">
        <v>19981</v>
      </c>
      <c r="J84" s="25">
        <v>1998</v>
      </c>
      <c r="K84" s="25">
        <v>1</v>
      </c>
      <c r="L84" s="25">
        <v>1404062970</v>
      </c>
      <c r="M84" s="25">
        <v>305335452</v>
      </c>
      <c r="N84" s="25">
        <v>65668706435</v>
      </c>
      <c r="O84" s="25">
        <v>64232282616</v>
      </c>
      <c r="P84" s="25">
        <v>108373489</v>
      </c>
      <c r="Q84" s="25">
        <v>63862742607.5</v>
      </c>
      <c r="R84" s="25">
        <v>2.1999999999999999E-2</v>
      </c>
      <c r="S84" s="25">
        <v>1.9400000000000001E-2</v>
      </c>
      <c r="T84" s="25">
        <v>4.1399999999999999E-2</v>
      </c>
      <c r="U84" s="25">
        <v>2417</v>
      </c>
      <c r="V84" s="40">
        <f t="shared" si="8"/>
        <v>27169510.31650807</v>
      </c>
    </row>
    <row r="85" spans="6:22" x14ac:dyDescent="0.25">
      <c r="F85" s="33" t="str">
        <f t="shared" si="6"/>
        <v>1998.2</v>
      </c>
      <c r="G85" s="39">
        <f t="shared" si="7"/>
        <v>6.1012842894820754</v>
      </c>
      <c r="H85" s="25">
        <v>83</v>
      </c>
      <c r="I85" s="25">
        <v>19982</v>
      </c>
      <c r="J85" s="25">
        <v>1998</v>
      </c>
      <c r="K85" s="25">
        <v>2</v>
      </c>
      <c r="L85" s="25">
        <v>1376129612</v>
      </c>
      <c r="M85" s="25">
        <v>412710587</v>
      </c>
      <c r="N85" s="25">
        <v>66958490268</v>
      </c>
      <c r="O85" s="25">
        <v>65279188851</v>
      </c>
      <c r="P85" s="25">
        <v>81730150</v>
      </c>
      <c r="Q85" s="25">
        <v>64985969198.833199</v>
      </c>
      <c r="R85" s="25">
        <v>2.12E-2</v>
      </c>
      <c r="S85" s="25">
        <v>2.07E-2</v>
      </c>
      <c r="T85" s="25">
        <v>4.19E-2</v>
      </c>
      <c r="U85" s="25">
        <v>2465</v>
      </c>
      <c r="V85" s="40">
        <f t="shared" si="8"/>
        <v>27163687.735496957</v>
      </c>
    </row>
    <row r="86" spans="6:22" x14ac:dyDescent="0.25">
      <c r="F86" s="33" t="str">
        <f t="shared" si="6"/>
        <v>1998.3</v>
      </c>
      <c r="G86" s="39">
        <f t="shared" si="7"/>
        <v>6.3123887258981553</v>
      </c>
      <c r="H86" s="25">
        <v>84</v>
      </c>
      <c r="I86" s="25">
        <v>19983</v>
      </c>
      <c r="J86" s="25">
        <v>1998</v>
      </c>
      <c r="K86" s="25">
        <v>3</v>
      </c>
      <c r="L86" s="25">
        <v>1382002458</v>
      </c>
      <c r="M86" s="25">
        <v>462839476</v>
      </c>
      <c r="N86" s="25">
        <v>67196898104</v>
      </c>
      <c r="O86" s="25">
        <v>65934369404</v>
      </c>
      <c r="P86" s="25">
        <v>90622586</v>
      </c>
      <c r="Q86" s="25">
        <v>65659810362.999901</v>
      </c>
      <c r="R86" s="25">
        <v>2.1000000000000001E-2</v>
      </c>
      <c r="S86" s="25">
        <v>1.3599999999999999E-2</v>
      </c>
      <c r="T86" s="25">
        <v>3.4599999999999999E-2</v>
      </c>
      <c r="U86" s="25">
        <v>2435</v>
      </c>
      <c r="V86" s="40">
        <f t="shared" si="8"/>
        <v>27596262.0550308</v>
      </c>
    </row>
    <row r="87" spans="6:22" x14ac:dyDescent="0.25">
      <c r="F87" s="33" t="str">
        <f t="shared" si="6"/>
        <v>1998.4</v>
      </c>
      <c r="G87" s="39">
        <f t="shared" si="7"/>
        <v>6.5364785256675404</v>
      </c>
      <c r="H87" s="25">
        <v>85</v>
      </c>
      <c r="I87" s="25">
        <v>19984</v>
      </c>
      <c r="J87" s="25">
        <v>1998</v>
      </c>
      <c r="K87" s="25">
        <v>4</v>
      </c>
      <c r="L87" s="25">
        <v>1356387029</v>
      </c>
      <c r="M87" s="25">
        <v>530144475</v>
      </c>
      <c r="N87" s="25">
        <v>66704284337</v>
      </c>
      <c r="O87" s="25">
        <v>65255988220</v>
      </c>
      <c r="P87" s="25">
        <v>36782655</v>
      </c>
      <c r="Q87" s="25">
        <v>65050540120.333397</v>
      </c>
      <c r="R87" s="25">
        <v>2.0899999999999998E-2</v>
      </c>
      <c r="S87" s="25">
        <v>1.47E-2</v>
      </c>
      <c r="T87" s="25">
        <v>3.5499999999999997E-2</v>
      </c>
      <c r="U87" s="25">
        <v>2402</v>
      </c>
      <c r="V87" s="40">
        <f t="shared" si="8"/>
        <v>27770309.882181514</v>
      </c>
    </row>
    <row r="88" spans="6:22" x14ac:dyDescent="0.25">
      <c r="F88" s="33" t="str">
        <f t="shared" si="6"/>
        <v>1999.1</v>
      </c>
      <c r="G88" s="39">
        <f t="shared" si="7"/>
        <v>6.7057733194823301</v>
      </c>
      <c r="H88" s="25">
        <v>86</v>
      </c>
      <c r="I88" s="25">
        <v>19991</v>
      </c>
      <c r="J88" s="25">
        <v>1999</v>
      </c>
      <c r="K88" s="25">
        <v>1</v>
      </c>
      <c r="L88" s="25">
        <v>1411228022</v>
      </c>
      <c r="M88" s="25">
        <v>365872604</v>
      </c>
      <c r="N88" s="25">
        <v>70629824837</v>
      </c>
      <c r="O88" s="25">
        <v>69917107307</v>
      </c>
      <c r="P88" s="25">
        <v>46687011</v>
      </c>
      <c r="Q88" s="25">
        <v>69606290762.833405</v>
      </c>
      <c r="R88" s="25">
        <v>2.0299999999999999E-2</v>
      </c>
      <c r="S88" s="25">
        <v>5.7000000000000002E-3</v>
      </c>
      <c r="T88" s="25">
        <v>2.5899999999999999E-2</v>
      </c>
      <c r="U88" s="25">
        <v>2457</v>
      </c>
      <c r="V88" s="40">
        <f t="shared" si="8"/>
        <v>28746367.455026455</v>
      </c>
    </row>
    <row r="89" spans="6:22" x14ac:dyDescent="0.25">
      <c r="F89" s="33" t="str">
        <f t="shared" si="6"/>
        <v>1999.2</v>
      </c>
      <c r="G89" s="39">
        <f t="shared" si="7"/>
        <v>6.881464580452767</v>
      </c>
      <c r="H89" s="25">
        <v>87</v>
      </c>
      <c r="I89" s="25">
        <v>19992</v>
      </c>
      <c r="J89" s="25">
        <v>1999</v>
      </c>
      <c r="K89" s="25">
        <v>2</v>
      </c>
      <c r="L89" s="25">
        <v>1556021480</v>
      </c>
      <c r="M89" s="25">
        <v>351171328</v>
      </c>
      <c r="N89" s="25">
        <v>75551789502</v>
      </c>
      <c r="O89" s="25">
        <v>74880581652</v>
      </c>
      <c r="P89" s="25">
        <v>77274444</v>
      </c>
      <c r="Q89" s="25">
        <v>74498856267.333298</v>
      </c>
      <c r="R89" s="25">
        <v>2.0899999999999998E-2</v>
      </c>
      <c r="S89" s="25">
        <v>5.3E-3</v>
      </c>
      <c r="T89" s="25">
        <v>2.6200000000000001E-2</v>
      </c>
      <c r="U89" s="25">
        <v>2507</v>
      </c>
      <c r="V89" s="40">
        <f t="shared" si="8"/>
        <v>30136334.065416832</v>
      </c>
    </row>
    <row r="90" spans="6:22" x14ac:dyDescent="0.25">
      <c r="F90" s="33" t="str">
        <f t="shared" si="6"/>
        <v>1999.3</v>
      </c>
      <c r="G90" s="39">
        <f t="shared" si="7"/>
        <v>7.07483373516349</v>
      </c>
      <c r="H90" s="25">
        <v>88</v>
      </c>
      <c r="I90" s="25">
        <v>19993</v>
      </c>
      <c r="J90" s="25">
        <v>1999</v>
      </c>
      <c r="K90" s="25">
        <v>3</v>
      </c>
      <c r="L90" s="25">
        <v>1575353031</v>
      </c>
      <c r="M90" s="25">
        <v>373368862</v>
      </c>
      <c r="N90" s="25">
        <v>79456400129</v>
      </c>
      <c r="O90" s="25">
        <v>78530276624</v>
      </c>
      <c r="P90" s="25">
        <v>66694966</v>
      </c>
      <c r="Q90" s="25">
        <v>78158495895.000107</v>
      </c>
      <c r="R90" s="25">
        <v>2.0199999999999999E-2</v>
      </c>
      <c r="S90" s="25">
        <v>7.9000000000000008E-3</v>
      </c>
      <c r="T90" s="25">
        <v>2.81E-2</v>
      </c>
      <c r="U90" s="25">
        <v>2564</v>
      </c>
      <c r="V90" s="40">
        <f t="shared" si="8"/>
        <v>30989235.61973479</v>
      </c>
    </row>
    <row r="91" spans="6:22" x14ac:dyDescent="0.25">
      <c r="F91" s="33" t="str">
        <f t="shared" si="6"/>
        <v>1999.4</v>
      </c>
      <c r="G91" s="39">
        <f t="shared" si="7"/>
        <v>7.2792964301097145</v>
      </c>
      <c r="H91" s="25">
        <v>89</v>
      </c>
      <c r="I91" s="25">
        <v>19994</v>
      </c>
      <c r="J91" s="25">
        <v>1999</v>
      </c>
      <c r="K91" s="25">
        <v>4</v>
      </c>
      <c r="L91" s="25">
        <v>1585661670</v>
      </c>
      <c r="M91" s="25">
        <v>475896012</v>
      </c>
      <c r="N91" s="25">
        <v>80727337395</v>
      </c>
      <c r="O91" s="25">
        <v>79598912287</v>
      </c>
      <c r="P91" s="25">
        <v>50963718</v>
      </c>
      <c r="Q91" s="25">
        <v>79282824544</v>
      </c>
      <c r="R91" s="25">
        <v>0.02</v>
      </c>
      <c r="S91" s="25">
        <v>8.8999999999999999E-3</v>
      </c>
      <c r="T91" s="25">
        <v>2.8899999999999999E-2</v>
      </c>
      <c r="U91" s="25">
        <v>2576</v>
      </c>
      <c r="V91" s="40">
        <f t="shared" si="8"/>
        <v>31338252.094332296</v>
      </c>
    </row>
    <row r="92" spans="6:22" x14ac:dyDescent="0.25">
      <c r="F92" s="33" t="str">
        <f t="shared" si="6"/>
        <v>2000.1</v>
      </c>
      <c r="G92" s="39">
        <f t="shared" si="7"/>
        <v>7.4539995444323477</v>
      </c>
      <c r="H92" s="25">
        <v>90</v>
      </c>
      <c r="I92" s="25">
        <v>20001</v>
      </c>
      <c r="J92" s="25">
        <v>2000</v>
      </c>
      <c r="K92" s="25">
        <v>1</v>
      </c>
      <c r="L92" s="25">
        <v>1655465373</v>
      </c>
      <c r="M92" s="25">
        <v>393336425</v>
      </c>
      <c r="N92" s="25">
        <v>84061948073</v>
      </c>
      <c r="O92" s="25">
        <v>83401956303</v>
      </c>
      <c r="P92" s="25">
        <v>71402418</v>
      </c>
      <c r="Q92" s="25">
        <v>83011101515.499893</v>
      </c>
      <c r="R92" s="25">
        <v>1.9900000000000001E-2</v>
      </c>
      <c r="S92" s="25">
        <v>4.1000000000000003E-3</v>
      </c>
      <c r="T92" s="25">
        <v>2.4E-2</v>
      </c>
      <c r="U92" s="25">
        <v>2679</v>
      </c>
      <c r="V92" s="40">
        <f t="shared" si="8"/>
        <v>31378106.783501305</v>
      </c>
    </row>
    <row r="93" spans="6:22" x14ac:dyDescent="0.25">
      <c r="F93" s="33" t="str">
        <f t="shared" si="6"/>
        <v>2000.2</v>
      </c>
      <c r="G93" s="39">
        <f t="shared" si="7"/>
        <v>7.6813465305375344</v>
      </c>
      <c r="H93" s="25">
        <v>91</v>
      </c>
      <c r="I93" s="25">
        <v>20002</v>
      </c>
      <c r="J93" s="25">
        <v>2000</v>
      </c>
      <c r="K93" s="25">
        <v>2</v>
      </c>
      <c r="L93" s="25">
        <v>1855714457</v>
      </c>
      <c r="M93" s="25">
        <v>535894492</v>
      </c>
      <c r="N93" s="25">
        <v>89441975659</v>
      </c>
      <c r="O93" s="25">
        <v>88137807619</v>
      </c>
      <c r="P93" s="25">
        <v>56816268</v>
      </c>
      <c r="Q93" s="25">
        <v>87758775245.333298</v>
      </c>
      <c r="R93" s="25">
        <v>2.1100000000000001E-2</v>
      </c>
      <c r="S93" s="25">
        <v>9.4000000000000004E-3</v>
      </c>
      <c r="T93" s="25">
        <v>3.0499999999999999E-2</v>
      </c>
      <c r="U93" s="25">
        <v>2942</v>
      </c>
      <c r="V93" s="40">
        <f t="shared" si="8"/>
        <v>30401759.231475186</v>
      </c>
    </row>
    <row r="94" spans="6:22" x14ac:dyDescent="0.25">
      <c r="F94" s="33" t="str">
        <f t="shared" si="6"/>
        <v>2000.3</v>
      </c>
      <c r="G94" s="39">
        <f t="shared" si="7"/>
        <v>7.9071781185353389</v>
      </c>
      <c r="H94" s="25">
        <v>92</v>
      </c>
      <c r="I94" s="25">
        <v>20003</v>
      </c>
      <c r="J94" s="25">
        <v>2000</v>
      </c>
      <c r="K94" s="25">
        <v>3</v>
      </c>
      <c r="L94" s="25">
        <v>1957766232</v>
      </c>
      <c r="M94" s="25">
        <v>645465114</v>
      </c>
      <c r="N94" s="25">
        <v>95293367886</v>
      </c>
      <c r="O94" s="25">
        <v>93915018272</v>
      </c>
      <c r="P94" s="25">
        <v>60423385</v>
      </c>
      <c r="Q94" s="25">
        <v>93554950392.499893</v>
      </c>
      <c r="R94" s="25">
        <v>2.0899999999999998E-2</v>
      </c>
      <c r="S94" s="25">
        <v>8.5000000000000006E-3</v>
      </c>
      <c r="T94" s="25">
        <v>2.9399999999999999E-2</v>
      </c>
      <c r="U94" s="25">
        <v>2994</v>
      </c>
      <c r="V94" s="40">
        <f t="shared" si="8"/>
        <v>31828112.186372746</v>
      </c>
    </row>
    <row r="95" spans="6:22" x14ac:dyDescent="0.25">
      <c r="F95" s="33" t="str">
        <f t="shared" si="6"/>
        <v>2000.4</v>
      </c>
      <c r="G95" s="39">
        <f t="shared" si="7"/>
        <v>8.1704871498825664</v>
      </c>
      <c r="H95" s="25">
        <v>93</v>
      </c>
      <c r="I95" s="25">
        <v>20004</v>
      </c>
      <c r="J95" s="25">
        <v>2000</v>
      </c>
      <c r="K95" s="25">
        <v>4</v>
      </c>
      <c r="L95" s="25">
        <v>1978458714</v>
      </c>
      <c r="M95" s="25">
        <v>761088503</v>
      </c>
      <c r="N95" s="25">
        <v>95778621529</v>
      </c>
      <c r="O95" s="25">
        <v>94047332138</v>
      </c>
      <c r="P95" s="25">
        <v>171150700</v>
      </c>
      <c r="Q95" s="25">
        <v>93682814801.499893</v>
      </c>
      <c r="R95" s="25">
        <v>2.1100000000000001E-2</v>
      </c>
      <c r="S95" s="25">
        <v>1.2200000000000001E-2</v>
      </c>
      <c r="T95" s="25">
        <v>3.3300000000000003E-2</v>
      </c>
      <c r="U95" s="25">
        <v>2972</v>
      </c>
      <c r="V95" s="40">
        <f t="shared" si="8"/>
        <v>32226992.43909825</v>
      </c>
    </row>
    <row r="96" spans="6:22" x14ac:dyDescent="0.25">
      <c r="F96" s="33" t="str">
        <f t="shared" si="6"/>
        <v>2001.1</v>
      </c>
      <c r="G96" s="39">
        <f t="shared" si="7"/>
        <v>8.3633106466197962</v>
      </c>
      <c r="H96" s="25">
        <v>94</v>
      </c>
      <c r="I96" s="25">
        <v>20011</v>
      </c>
      <c r="J96" s="25">
        <v>2001</v>
      </c>
      <c r="K96" s="25">
        <v>1</v>
      </c>
      <c r="L96" s="25">
        <v>2123176578</v>
      </c>
      <c r="M96" s="25">
        <v>414662956</v>
      </c>
      <c r="N96" s="25">
        <v>101754974030</v>
      </c>
      <c r="O96" s="25">
        <v>101253310309</v>
      </c>
      <c r="P96" s="25">
        <v>166379425</v>
      </c>
      <c r="Q96" s="25">
        <v>100669726548.5</v>
      </c>
      <c r="R96" s="25">
        <v>2.1100000000000001E-2</v>
      </c>
      <c r="S96" s="25">
        <v>2.5000000000000001E-3</v>
      </c>
      <c r="T96" s="25">
        <v>2.3599999999999999E-2</v>
      </c>
      <c r="U96" s="25">
        <v>3059</v>
      </c>
      <c r="V96" s="40">
        <f t="shared" si="8"/>
        <v>33264130.117685519</v>
      </c>
    </row>
    <row r="97" spans="6:22" x14ac:dyDescent="0.25">
      <c r="F97" s="33" t="str">
        <f t="shared" si="6"/>
        <v>2001.2</v>
      </c>
      <c r="G97" s="39">
        <f t="shared" si="7"/>
        <v>8.569884419591304</v>
      </c>
      <c r="H97" s="25">
        <v>95</v>
      </c>
      <c r="I97" s="25">
        <v>20012</v>
      </c>
      <c r="J97" s="25">
        <v>2001</v>
      </c>
      <c r="K97" s="25">
        <v>2</v>
      </c>
      <c r="L97" s="25">
        <v>2281708797</v>
      </c>
      <c r="M97" s="25">
        <v>622326384</v>
      </c>
      <c r="N97" s="25">
        <v>108156638214</v>
      </c>
      <c r="O97" s="25">
        <v>107251427020</v>
      </c>
      <c r="P97" s="25">
        <v>76470381</v>
      </c>
      <c r="Q97" s="25">
        <v>106763785422.5</v>
      </c>
      <c r="R97" s="25">
        <v>2.1399999999999999E-2</v>
      </c>
      <c r="S97" s="25">
        <v>3.3999999999999998E-3</v>
      </c>
      <c r="T97" s="25">
        <v>2.47E-2</v>
      </c>
      <c r="U97" s="25">
        <v>3237</v>
      </c>
      <c r="V97" s="40">
        <f t="shared" si="8"/>
        <v>33412616.068582021</v>
      </c>
    </row>
    <row r="98" spans="6:22" x14ac:dyDescent="0.25">
      <c r="F98" s="33" t="str">
        <f t="shared" si="6"/>
        <v>2001.3</v>
      </c>
      <c r="G98" s="39">
        <f t="shared" si="7"/>
        <v>8.7070025703047644</v>
      </c>
      <c r="H98" s="25">
        <v>96</v>
      </c>
      <c r="I98" s="25">
        <v>20013</v>
      </c>
      <c r="J98" s="25">
        <v>2001</v>
      </c>
      <c r="K98" s="25">
        <v>3</v>
      </c>
      <c r="L98" s="25">
        <v>2220266944</v>
      </c>
      <c r="M98" s="25">
        <v>684490996</v>
      </c>
      <c r="N98" s="25">
        <v>106786737036</v>
      </c>
      <c r="O98" s="25">
        <v>106697092582</v>
      </c>
      <c r="P98" s="25">
        <v>70264402</v>
      </c>
      <c r="Q98" s="25">
        <v>106264116897.66701</v>
      </c>
      <c r="R98" s="25">
        <v>2.0899999999999998E-2</v>
      </c>
      <c r="S98" s="25">
        <v>-4.8999999999999998E-3</v>
      </c>
      <c r="T98" s="25">
        <v>1.6E-2</v>
      </c>
      <c r="U98" s="25">
        <v>3313</v>
      </c>
      <c r="V98" s="40">
        <f t="shared" si="8"/>
        <v>32232640.216118321</v>
      </c>
    </row>
    <row r="99" spans="6:22" x14ac:dyDescent="0.25">
      <c r="F99" s="33" t="str">
        <f t="shared" si="6"/>
        <v>2001.4</v>
      </c>
      <c r="G99" s="39">
        <f t="shared" si="7"/>
        <v>8.7653394875258055</v>
      </c>
      <c r="H99" s="25">
        <v>97</v>
      </c>
      <c r="I99" s="25">
        <v>20014</v>
      </c>
      <c r="J99" s="25">
        <v>2001</v>
      </c>
      <c r="K99" s="25">
        <v>4</v>
      </c>
      <c r="L99" s="25">
        <v>2320672506</v>
      </c>
      <c r="M99" s="25">
        <v>662687752</v>
      </c>
      <c r="N99" s="25">
        <v>111571337846</v>
      </c>
      <c r="O99" s="25">
        <v>112569884048</v>
      </c>
      <c r="P99" s="25">
        <v>91821407</v>
      </c>
      <c r="Q99" s="25">
        <v>112081759718.5</v>
      </c>
      <c r="R99" s="25">
        <v>2.07E-2</v>
      </c>
      <c r="S99" s="25">
        <v>-1.4E-2</v>
      </c>
      <c r="T99" s="25">
        <v>6.7000000000000002E-3</v>
      </c>
      <c r="U99" s="25">
        <v>3448</v>
      </c>
      <c r="V99" s="40">
        <f t="shared" si="8"/>
        <v>32358276.637470998</v>
      </c>
    </row>
    <row r="100" spans="6:22" x14ac:dyDescent="0.25">
      <c r="F100" s="33" t="str">
        <f t="shared" si="6"/>
        <v>2002.1</v>
      </c>
      <c r="G100" s="39">
        <f t="shared" si="7"/>
        <v>8.8976961137874451</v>
      </c>
      <c r="H100" s="25">
        <v>98</v>
      </c>
      <c r="I100" s="25">
        <v>20021</v>
      </c>
      <c r="J100" s="25">
        <v>2002</v>
      </c>
      <c r="K100" s="25">
        <v>1</v>
      </c>
      <c r="L100" s="25">
        <v>2384836201</v>
      </c>
      <c r="M100" s="25">
        <v>348278859</v>
      </c>
      <c r="N100" s="25">
        <v>114778103762</v>
      </c>
      <c r="O100" s="25">
        <v>115241422101</v>
      </c>
      <c r="P100" s="25">
        <v>157857332</v>
      </c>
      <c r="Q100" s="25">
        <v>114541687464.16701</v>
      </c>
      <c r="R100" s="25">
        <v>2.0799999999999999E-2</v>
      </c>
      <c r="S100" s="25">
        <v>-5.7000000000000002E-3</v>
      </c>
      <c r="T100" s="25">
        <v>1.5100000000000001E-2</v>
      </c>
      <c r="U100" s="25">
        <v>3519</v>
      </c>
      <c r="V100" s="40">
        <f t="shared" si="8"/>
        <v>32616681.944302358</v>
      </c>
    </row>
    <row r="101" spans="6:22" x14ac:dyDescent="0.25">
      <c r="F101" s="33" t="str">
        <f t="shared" si="6"/>
        <v>2002.2</v>
      </c>
      <c r="G101" s="39">
        <f t="shared" si="7"/>
        <v>9.0409490212194221</v>
      </c>
      <c r="H101" s="25">
        <v>99</v>
      </c>
      <c r="I101" s="25">
        <v>20022</v>
      </c>
      <c r="J101" s="25">
        <v>2002</v>
      </c>
      <c r="K101" s="25">
        <v>2</v>
      </c>
      <c r="L101" s="25">
        <v>2518762977</v>
      </c>
      <c r="M101" s="25">
        <v>512595522</v>
      </c>
      <c r="N101" s="25">
        <v>120997195657</v>
      </c>
      <c r="O101" s="25">
        <v>121291698856</v>
      </c>
      <c r="P101" s="25">
        <v>231374957</v>
      </c>
      <c r="Q101" s="25">
        <v>120592721479.5</v>
      </c>
      <c r="R101" s="25">
        <v>2.0899999999999998E-2</v>
      </c>
      <c r="S101" s="25">
        <v>-4.7999999999999996E-3</v>
      </c>
      <c r="T101" s="25">
        <v>1.61E-2</v>
      </c>
      <c r="U101" s="25">
        <v>3741</v>
      </c>
      <c r="V101" s="40">
        <f t="shared" si="8"/>
        <v>32343543.345896818</v>
      </c>
    </row>
    <row r="102" spans="6:22" x14ac:dyDescent="0.25">
      <c r="F102" s="33" t="str">
        <f t="shared" si="6"/>
        <v>2002.3</v>
      </c>
      <c r="G102" s="39">
        <f t="shared" si="7"/>
        <v>9.2027820086992502</v>
      </c>
      <c r="H102" s="25">
        <v>100</v>
      </c>
      <c r="I102" s="25">
        <v>20023</v>
      </c>
      <c r="J102" s="25">
        <v>2002</v>
      </c>
      <c r="K102" s="25">
        <v>3</v>
      </c>
      <c r="L102" s="25">
        <v>2470442476</v>
      </c>
      <c r="M102" s="25">
        <v>479451786</v>
      </c>
      <c r="N102" s="25">
        <v>121668698382</v>
      </c>
      <c r="O102" s="25">
        <v>122016868634</v>
      </c>
      <c r="P102" s="25">
        <v>525372334</v>
      </c>
      <c r="Q102" s="25">
        <v>121170427534.66701</v>
      </c>
      <c r="R102" s="25">
        <v>2.0400000000000001E-2</v>
      </c>
      <c r="S102" s="25">
        <v>-2.5000000000000001E-3</v>
      </c>
      <c r="T102" s="25">
        <v>1.7899999999999999E-2</v>
      </c>
      <c r="U102" s="25">
        <v>3793</v>
      </c>
      <c r="V102" s="40">
        <f t="shared" si="8"/>
        <v>32077168.041655682</v>
      </c>
    </row>
    <row r="103" spans="6:22" x14ac:dyDescent="0.25">
      <c r="F103" s="33" t="str">
        <f t="shared" si="6"/>
        <v>2002.4</v>
      </c>
      <c r="G103" s="39">
        <f t="shared" si="7"/>
        <v>9.3564684682445272</v>
      </c>
      <c r="H103" s="25">
        <v>101</v>
      </c>
      <c r="I103" s="25">
        <v>20024</v>
      </c>
      <c r="J103" s="25">
        <v>2002</v>
      </c>
      <c r="K103" s="25">
        <v>4</v>
      </c>
      <c r="L103" s="25">
        <v>2376632520</v>
      </c>
      <c r="M103" s="25">
        <v>810603319</v>
      </c>
      <c r="N103" s="25">
        <v>121965061509</v>
      </c>
      <c r="O103" s="25">
        <v>121910857627</v>
      </c>
      <c r="P103" s="25">
        <v>406822527</v>
      </c>
      <c r="Q103" s="25">
        <v>121320537183</v>
      </c>
      <c r="R103" s="25">
        <v>1.9599999999999999E-2</v>
      </c>
      <c r="S103" s="25">
        <v>-2.8999999999999998E-3</v>
      </c>
      <c r="T103" s="25">
        <v>1.67E-2</v>
      </c>
      <c r="U103" s="25">
        <v>3680</v>
      </c>
      <c r="V103" s="40">
        <f t="shared" si="8"/>
        <v>33142679.757880434</v>
      </c>
    </row>
    <row r="104" spans="6:22" x14ac:dyDescent="0.25">
      <c r="F104" s="33" t="str">
        <f t="shared" si="6"/>
        <v>2003.1</v>
      </c>
      <c r="G104" s="39">
        <f t="shared" si="7"/>
        <v>9.532370075447524</v>
      </c>
      <c r="H104" s="25">
        <v>102</v>
      </c>
      <c r="I104" s="25">
        <v>20031</v>
      </c>
      <c r="J104" s="25">
        <v>2003</v>
      </c>
      <c r="K104" s="25">
        <v>1</v>
      </c>
      <c r="L104" s="25">
        <v>2427503850</v>
      </c>
      <c r="M104" s="25">
        <v>537837610</v>
      </c>
      <c r="N104" s="25">
        <v>124344040544</v>
      </c>
      <c r="O104" s="25">
        <v>124780285468</v>
      </c>
      <c r="P104" s="25">
        <v>879006333</v>
      </c>
      <c r="Q104" s="25">
        <v>123800533156.5</v>
      </c>
      <c r="R104" s="25">
        <v>1.9599999999999999E-2</v>
      </c>
      <c r="S104" s="25">
        <v>-8.0000000000000004E-4</v>
      </c>
      <c r="T104" s="25">
        <v>1.8800000000000001E-2</v>
      </c>
      <c r="U104" s="25">
        <v>3847</v>
      </c>
      <c r="V104" s="40">
        <f t="shared" si="8"/>
        <v>32322339.62672212</v>
      </c>
    </row>
    <row r="105" spans="6:22" x14ac:dyDescent="0.25">
      <c r="F105" s="33" t="str">
        <f t="shared" si="6"/>
        <v>2003.2</v>
      </c>
      <c r="G105" s="39">
        <f t="shared" si="7"/>
        <v>9.7315966100243774</v>
      </c>
      <c r="H105" s="25">
        <v>103</v>
      </c>
      <c r="I105" s="25">
        <v>20032</v>
      </c>
      <c r="J105" s="25">
        <v>2003</v>
      </c>
      <c r="K105" s="25">
        <v>2</v>
      </c>
      <c r="L105" s="25">
        <v>2515451264</v>
      </c>
      <c r="M105" s="25">
        <v>637690713</v>
      </c>
      <c r="N105" s="25">
        <v>127224789134</v>
      </c>
      <c r="O105" s="25">
        <v>129161478600</v>
      </c>
      <c r="P105" s="25">
        <v>2715085103</v>
      </c>
      <c r="Q105" s="25">
        <v>127284297650.33299</v>
      </c>
      <c r="R105" s="25">
        <v>1.9800000000000002E-2</v>
      </c>
      <c r="S105" s="25">
        <v>1.1000000000000001E-3</v>
      </c>
      <c r="T105" s="25">
        <v>2.0899999999999998E-2</v>
      </c>
      <c r="U105" s="25">
        <v>3967</v>
      </c>
      <c r="V105" s="40">
        <f t="shared" si="8"/>
        <v>32070781.22863625</v>
      </c>
    </row>
    <row r="106" spans="6:22" x14ac:dyDescent="0.25">
      <c r="F106" s="33" t="str">
        <f t="shared" si="6"/>
        <v>2003.3</v>
      </c>
      <c r="G106" s="39">
        <f t="shared" si="7"/>
        <v>9.9233090632418577</v>
      </c>
      <c r="H106" s="25">
        <v>104</v>
      </c>
      <c r="I106" s="25">
        <v>20033</v>
      </c>
      <c r="J106" s="25">
        <v>2003</v>
      </c>
      <c r="K106" s="25">
        <v>3</v>
      </c>
      <c r="L106" s="25">
        <v>2459270883</v>
      </c>
      <c r="M106" s="25">
        <v>554947420</v>
      </c>
      <c r="N106" s="25">
        <v>128543223862</v>
      </c>
      <c r="O106" s="25">
        <v>131682300434</v>
      </c>
      <c r="P106" s="25">
        <v>3786315078</v>
      </c>
      <c r="Q106" s="25">
        <v>129246859644</v>
      </c>
      <c r="R106" s="25">
        <v>1.9E-2</v>
      </c>
      <c r="S106" s="25">
        <v>6.9999999999999999E-4</v>
      </c>
      <c r="T106" s="25">
        <v>1.9699999999999999E-2</v>
      </c>
      <c r="U106" s="25">
        <v>3976</v>
      </c>
      <c r="V106" s="40">
        <f t="shared" si="8"/>
        <v>32329784.673541248</v>
      </c>
    </row>
    <row r="107" spans="6:22" x14ac:dyDescent="0.25">
      <c r="F107" s="33" t="str">
        <f t="shared" si="6"/>
        <v>2003.4</v>
      </c>
      <c r="G107" s="39">
        <f t="shared" si="7"/>
        <v>10.197192393387335</v>
      </c>
      <c r="H107" s="25">
        <v>105</v>
      </c>
      <c r="I107" s="25">
        <v>20034</v>
      </c>
      <c r="J107" s="25">
        <v>2003</v>
      </c>
      <c r="K107" s="25">
        <v>4</v>
      </c>
      <c r="L107" s="25">
        <v>2520459973</v>
      </c>
      <c r="M107" s="25">
        <v>700707476</v>
      </c>
      <c r="N107" s="25">
        <v>132391498480</v>
      </c>
      <c r="O107" s="25">
        <v>135123341769</v>
      </c>
      <c r="P107" s="25">
        <v>4571419567</v>
      </c>
      <c r="Q107" s="25">
        <v>132347832399.16701</v>
      </c>
      <c r="R107" s="25">
        <v>1.9E-2</v>
      </c>
      <c r="S107" s="25">
        <v>8.6E-3</v>
      </c>
      <c r="T107" s="25">
        <v>2.76E-2</v>
      </c>
      <c r="U107" s="25">
        <v>4060</v>
      </c>
      <c r="V107" s="40">
        <f t="shared" si="8"/>
        <v>32608743.467980295</v>
      </c>
    </row>
    <row r="108" spans="6:22" x14ac:dyDescent="0.25">
      <c r="F108" s="33" t="str">
        <f t="shared" si="6"/>
        <v>2004.1</v>
      </c>
      <c r="G108" s="39">
        <f t="shared" si="7"/>
        <v>10.458240518658052</v>
      </c>
      <c r="H108" s="25">
        <v>106</v>
      </c>
      <c r="I108" s="25">
        <v>20041</v>
      </c>
      <c r="J108" s="25">
        <v>2004</v>
      </c>
      <c r="K108" s="25">
        <v>1</v>
      </c>
      <c r="L108" s="25">
        <v>2512785726</v>
      </c>
      <c r="M108" s="25">
        <v>544147664</v>
      </c>
      <c r="N108" s="25">
        <v>136310986810</v>
      </c>
      <c r="O108" s="25">
        <v>138870472261</v>
      </c>
      <c r="P108" s="25">
        <v>4085108295</v>
      </c>
      <c r="Q108" s="25">
        <v>136262396703.5</v>
      </c>
      <c r="R108" s="25">
        <v>1.84E-2</v>
      </c>
      <c r="S108" s="25">
        <v>7.1999999999999998E-3</v>
      </c>
      <c r="T108" s="25">
        <v>2.5600000000000001E-2</v>
      </c>
      <c r="U108" s="25">
        <v>4042</v>
      </c>
      <c r="V108" s="40">
        <f t="shared" si="8"/>
        <v>33723648.394359231</v>
      </c>
    </row>
    <row r="109" spans="6:22" x14ac:dyDescent="0.25">
      <c r="F109" s="33" t="str">
        <f t="shared" si="6"/>
        <v>2004.2</v>
      </c>
      <c r="G109" s="39">
        <f t="shared" si="7"/>
        <v>10.78558344689205</v>
      </c>
      <c r="H109" s="25">
        <v>107</v>
      </c>
      <c r="I109" s="25">
        <v>20042</v>
      </c>
      <c r="J109" s="25">
        <v>2004</v>
      </c>
      <c r="K109" s="25">
        <v>2</v>
      </c>
      <c r="L109" s="25">
        <v>2536704913</v>
      </c>
      <c r="M109" s="25">
        <v>755516241</v>
      </c>
      <c r="N109" s="25">
        <v>138456646929</v>
      </c>
      <c r="O109" s="25">
        <v>139444728063</v>
      </c>
      <c r="P109" s="25">
        <v>3496779006</v>
      </c>
      <c r="Q109" s="25">
        <v>137228528376.16701</v>
      </c>
      <c r="R109" s="25">
        <v>1.8499999999999999E-2</v>
      </c>
      <c r="S109" s="25">
        <v>1.2800000000000001E-2</v>
      </c>
      <c r="T109" s="25">
        <v>3.1300000000000001E-2</v>
      </c>
      <c r="U109" s="25">
        <v>3979</v>
      </c>
      <c r="V109" s="40">
        <f t="shared" si="8"/>
        <v>34796845.169389293</v>
      </c>
    </row>
    <row r="110" spans="6:22" x14ac:dyDescent="0.25">
      <c r="F110" s="33" t="str">
        <f t="shared" si="6"/>
        <v>2004.3</v>
      </c>
      <c r="G110" s="39">
        <f t="shared" si="7"/>
        <v>11.154450400775758</v>
      </c>
      <c r="H110" s="25">
        <v>108</v>
      </c>
      <c r="I110" s="25">
        <v>20043</v>
      </c>
      <c r="J110" s="25">
        <v>2004</v>
      </c>
      <c r="K110" s="25">
        <v>3</v>
      </c>
      <c r="L110" s="25">
        <v>2523921918</v>
      </c>
      <c r="M110" s="25">
        <v>795667774</v>
      </c>
      <c r="N110" s="25">
        <v>141834572116</v>
      </c>
      <c r="O110" s="25">
        <v>143143761175</v>
      </c>
      <c r="P110" s="25">
        <v>4391190298</v>
      </c>
      <c r="Q110" s="25">
        <v>140504692607</v>
      </c>
      <c r="R110" s="25">
        <v>1.7999999999999999E-2</v>
      </c>
      <c r="S110" s="25">
        <v>1.6299999999999999E-2</v>
      </c>
      <c r="T110" s="25">
        <v>3.4200000000000001E-2</v>
      </c>
      <c r="U110" s="25">
        <v>4025</v>
      </c>
      <c r="V110" s="40">
        <f t="shared" si="8"/>
        <v>35238403.010186337</v>
      </c>
    </row>
    <row r="111" spans="6:22" x14ac:dyDescent="0.25">
      <c r="F111" s="33" t="str">
        <f t="shared" si="6"/>
        <v>2004.4</v>
      </c>
      <c r="G111" s="39">
        <f t="shared" si="7"/>
        <v>11.674247789451908</v>
      </c>
      <c r="H111" s="25">
        <v>109</v>
      </c>
      <c r="I111" s="25">
        <v>20044</v>
      </c>
      <c r="J111" s="25">
        <v>2004</v>
      </c>
      <c r="K111" s="25">
        <v>4</v>
      </c>
      <c r="L111" s="25">
        <v>2551717621</v>
      </c>
      <c r="M111" s="25">
        <v>980298583</v>
      </c>
      <c r="N111" s="25">
        <v>145443211350</v>
      </c>
      <c r="O111" s="25">
        <v>148957790040</v>
      </c>
      <c r="P111" s="25">
        <v>8663528674</v>
      </c>
      <c r="Q111" s="25">
        <v>144265602454.16599</v>
      </c>
      <c r="R111" s="25">
        <v>1.77E-2</v>
      </c>
      <c r="S111" s="25">
        <v>2.8899999999999999E-2</v>
      </c>
      <c r="T111" s="25">
        <v>4.6600000000000003E-2</v>
      </c>
      <c r="U111" s="25">
        <v>4152</v>
      </c>
      <c r="V111" s="40">
        <f t="shared" si="8"/>
        <v>35029675.18063584</v>
      </c>
    </row>
    <row r="112" spans="6:22" x14ac:dyDescent="0.25">
      <c r="F112" s="33" t="str">
        <f t="shared" si="6"/>
        <v>2005.1</v>
      </c>
      <c r="G112" s="39">
        <f t="shared" si="7"/>
        <v>12.084013886861669</v>
      </c>
      <c r="H112" s="25">
        <v>110</v>
      </c>
      <c r="I112" s="25">
        <v>20051</v>
      </c>
      <c r="J112" s="25">
        <v>2005</v>
      </c>
      <c r="K112" s="25">
        <v>1</v>
      </c>
      <c r="L112" s="25">
        <v>2681205859</v>
      </c>
      <c r="M112" s="25">
        <v>1051180685</v>
      </c>
      <c r="N112" s="25">
        <v>159172318809</v>
      </c>
      <c r="O112" s="25">
        <v>159841899793</v>
      </c>
      <c r="P112" s="25">
        <v>4559713730</v>
      </c>
      <c r="Q112" s="25">
        <v>157193897984.16699</v>
      </c>
      <c r="R112" s="25">
        <v>1.7100000000000001E-2</v>
      </c>
      <c r="S112" s="25">
        <v>1.8100000000000002E-2</v>
      </c>
      <c r="T112" s="25">
        <v>3.5099999999999999E-2</v>
      </c>
      <c r="U112" s="25">
        <v>4224</v>
      </c>
      <c r="V112" s="40">
        <f t="shared" si="8"/>
        <v>37682840.62713068</v>
      </c>
    </row>
    <row r="113" spans="6:22" x14ac:dyDescent="0.25">
      <c r="F113" s="33" t="str">
        <f t="shared" si="6"/>
        <v>2005.2</v>
      </c>
      <c r="G113" s="39">
        <f t="shared" si="7"/>
        <v>12.729300228420081</v>
      </c>
      <c r="H113" s="25">
        <v>111</v>
      </c>
      <c r="I113" s="25">
        <v>20052</v>
      </c>
      <c r="J113" s="25">
        <v>2005</v>
      </c>
      <c r="K113" s="25">
        <v>2</v>
      </c>
      <c r="L113" s="25">
        <v>2738473487</v>
      </c>
      <c r="M113" s="25">
        <v>1034547115</v>
      </c>
      <c r="N113" s="25">
        <v>165915524903</v>
      </c>
      <c r="O113" s="25">
        <v>168151563300</v>
      </c>
      <c r="P113" s="25">
        <v>9237379390</v>
      </c>
      <c r="Q113" s="25">
        <v>163137322666.83301</v>
      </c>
      <c r="R113" s="25">
        <v>1.6799999999999999E-2</v>
      </c>
      <c r="S113" s="25">
        <v>3.6600000000000001E-2</v>
      </c>
      <c r="T113" s="25">
        <v>5.3400000000000003E-2</v>
      </c>
      <c r="U113" s="25">
        <v>4554</v>
      </c>
      <c r="V113" s="40">
        <f t="shared" si="8"/>
        <v>36432921.586078174</v>
      </c>
    </row>
    <row r="114" spans="6:22" x14ac:dyDescent="0.25">
      <c r="F114" s="33" t="str">
        <f t="shared" si="6"/>
        <v>2005.3</v>
      </c>
      <c r="G114" s="39">
        <f t="shared" si="7"/>
        <v>13.294481158561933</v>
      </c>
      <c r="H114" s="25">
        <v>112</v>
      </c>
      <c r="I114" s="25">
        <v>20053</v>
      </c>
      <c r="J114" s="25">
        <v>2005</v>
      </c>
      <c r="K114" s="25">
        <v>3</v>
      </c>
      <c r="L114" s="25">
        <v>2768240012</v>
      </c>
      <c r="M114" s="25">
        <v>910127747</v>
      </c>
      <c r="N114" s="25">
        <v>175343245400</v>
      </c>
      <c r="O114" s="25">
        <v>176284762857</v>
      </c>
      <c r="P114" s="25">
        <v>6742963314</v>
      </c>
      <c r="Q114" s="25">
        <v>172445598402.83401</v>
      </c>
      <c r="R114" s="25">
        <v>1.61E-2</v>
      </c>
      <c r="S114" s="25">
        <v>2.8400000000000002E-2</v>
      </c>
      <c r="T114" s="25">
        <v>4.4400000000000002E-2</v>
      </c>
      <c r="U114" s="25">
        <v>4561</v>
      </c>
      <c r="V114" s="40">
        <f t="shared" si="8"/>
        <v>38444035.38697654</v>
      </c>
    </row>
    <row r="115" spans="6:22" x14ac:dyDescent="0.25">
      <c r="F115" s="33" t="str">
        <f t="shared" si="6"/>
        <v>2005.4</v>
      </c>
      <c r="G115" s="39">
        <f t="shared" si="7"/>
        <v>14.016371485471845</v>
      </c>
      <c r="H115" s="25">
        <v>113</v>
      </c>
      <c r="I115" s="25">
        <v>20054</v>
      </c>
      <c r="J115" s="25">
        <v>2005</v>
      </c>
      <c r="K115" s="25">
        <v>4</v>
      </c>
      <c r="L115" s="25">
        <v>2951440058</v>
      </c>
      <c r="M115" s="25">
        <v>1071074840</v>
      </c>
      <c r="N115" s="25">
        <v>189704592407</v>
      </c>
      <c r="O115" s="25">
        <v>189163037868</v>
      </c>
      <c r="P115" s="25">
        <v>7616514255</v>
      </c>
      <c r="Q115" s="25">
        <v>184906504807.83401</v>
      </c>
      <c r="R115" s="25">
        <v>1.6E-2</v>
      </c>
      <c r="S115" s="25">
        <v>3.8300000000000001E-2</v>
      </c>
      <c r="T115" s="25">
        <v>5.4300000000000001E-2</v>
      </c>
      <c r="U115" s="25">
        <v>4713</v>
      </c>
      <c r="V115" s="40">
        <f t="shared" si="8"/>
        <v>40251345.726076812</v>
      </c>
    </row>
    <row r="116" spans="6:22" x14ac:dyDescent="0.25">
      <c r="F116" s="33" t="str">
        <f t="shared" si="6"/>
        <v>2006.1</v>
      </c>
      <c r="G116" s="39">
        <f t="shared" si="7"/>
        <v>14.523764133245926</v>
      </c>
      <c r="H116" s="25">
        <v>114</v>
      </c>
      <c r="I116" s="25">
        <v>20061</v>
      </c>
      <c r="J116" s="25">
        <v>2006</v>
      </c>
      <c r="K116" s="25">
        <v>1</v>
      </c>
      <c r="L116" s="25">
        <v>3060609737</v>
      </c>
      <c r="M116" s="25">
        <v>796706292</v>
      </c>
      <c r="N116" s="25">
        <v>201761466227</v>
      </c>
      <c r="O116" s="25">
        <v>202564142924</v>
      </c>
      <c r="P116" s="25">
        <v>5744623934</v>
      </c>
      <c r="Q116" s="25">
        <v>199069980857.33401</v>
      </c>
      <c r="R116" s="25">
        <v>1.54E-2</v>
      </c>
      <c r="S116" s="25">
        <v>2.0799999999999999E-2</v>
      </c>
      <c r="T116" s="25">
        <v>3.6200000000000003E-2</v>
      </c>
      <c r="U116" s="25">
        <v>4756</v>
      </c>
      <c r="V116" s="40">
        <f t="shared" si="8"/>
        <v>42422511.822329685</v>
      </c>
    </row>
    <row r="117" spans="6:22" x14ac:dyDescent="0.25">
      <c r="F117" s="33" t="str">
        <f t="shared" si="6"/>
        <v>2006.2</v>
      </c>
      <c r="G117" s="39">
        <f t="shared" si="7"/>
        <v>15.106167074989088</v>
      </c>
      <c r="H117" s="25">
        <v>115</v>
      </c>
      <c r="I117" s="25">
        <v>20062</v>
      </c>
      <c r="J117" s="25">
        <v>2006</v>
      </c>
      <c r="K117" s="25">
        <v>2</v>
      </c>
      <c r="L117" s="25">
        <v>3347553418</v>
      </c>
      <c r="M117" s="25">
        <v>1048492125</v>
      </c>
      <c r="N117" s="25">
        <v>220843713482</v>
      </c>
      <c r="O117" s="25">
        <v>220229980624</v>
      </c>
      <c r="P117" s="25">
        <v>5783963408</v>
      </c>
      <c r="Q117" s="25">
        <v>216746393843.16699</v>
      </c>
      <c r="R117" s="25">
        <v>1.54E-2</v>
      </c>
      <c r="S117" s="25">
        <v>2.47E-2</v>
      </c>
      <c r="T117" s="25">
        <v>4.0099999999999997E-2</v>
      </c>
      <c r="U117" s="25">
        <v>5055</v>
      </c>
      <c r="V117" s="40">
        <f t="shared" si="8"/>
        <v>43688172.795647874</v>
      </c>
    </row>
    <row r="118" spans="6:22" x14ac:dyDescent="0.25">
      <c r="F118" s="33" t="str">
        <f t="shared" si="6"/>
        <v>2006.3</v>
      </c>
      <c r="G118" s="39">
        <f t="shared" si="7"/>
        <v>15.636393539321203</v>
      </c>
      <c r="H118" s="25">
        <v>116</v>
      </c>
      <c r="I118" s="25">
        <v>20063</v>
      </c>
      <c r="J118" s="25">
        <v>2006</v>
      </c>
      <c r="K118" s="25">
        <v>3</v>
      </c>
      <c r="L118" s="25">
        <v>3479720922</v>
      </c>
      <c r="M118" s="25">
        <v>1372765162</v>
      </c>
      <c r="N118" s="25">
        <v>232593629843</v>
      </c>
      <c r="O118" s="25">
        <v>232758232385</v>
      </c>
      <c r="P118" s="25">
        <v>6107578893</v>
      </c>
      <c r="Q118" s="25">
        <v>229230918545.5</v>
      </c>
      <c r="R118" s="25">
        <v>1.52E-2</v>
      </c>
      <c r="S118" s="25">
        <v>1.9900000000000001E-2</v>
      </c>
      <c r="T118" s="25">
        <v>3.5099999999999999E-2</v>
      </c>
      <c r="U118" s="25">
        <v>5162</v>
      </c>
      <c r="V118" s="40">
        <f t="shared" si="8"/>
        <v>45058820.194304533</v>
      </c>
    </row>
    <row r="119" spans="6:22" x14ac:dyDescent="0.25">
      <c r="F119" s="33" t="str">
        <f t="shared" si="6"/>
        <v>2006.4</v>
      </c>
      <c r="G119" s="39">
        <f t="shared" si="7"/>
        <v>16.341594887944588</v>
      </c>
      <c r="H119" s="25">
        <v>117</v>
      </c>
      <c r="I119" s="25">
        <v>20064</v>
      </c>
      <c r="J119" s="25">
        <v>2006</v>
      </c>
      <c r="K119" s="25">
        <v>4</v>
      </c>
      <c r="L119" s="25">
        <v>3578969295</v>
      </c>
      <c r="M119" s="25">
        <v>1873305799</v>
      </c>
      <c r="N119" s="25">
        <v>247059293678</v>
      </c>
      <c r="O119" s="25">
        <v>245451467027</v>
      </c>
      <c r="P119" s="25">
        <v>7581114834</v>
      </c>
      <c r="Q119" s="25">
        <v>241404572744.5</v>
      </c>
      <c r="R119" s="25">
        <v>1.4800000000000001E-2</v>
      </c>
      <c r="S119" s="25">
        <v>3.0300000000000001E-2</v>
      </c>
      <c r="T119" s="25">
        <v>4.5100000000000001E-2</v>
      </c>
      <c r="U119" s="25">
        <v>5333</v>
      </c>
      <c r="V119" s="40">
        <f t="shared" si="8"/>
        <v>46326512.97168573</v>
      </c>
    </row>
    <row r="120" spans="6:22" x14ac:dyDescent="0.25">
      <c r="F120" s="33" t="str">
        <f t="shared" si="6"/>
        <v>2007.1</v>
      </c>
      <c r="G120" s="39">
        <f t="shared" si="7"/>
        <v>16.933160622888181</v>
      </c>
      <c r="H120" s="25">
        <v>118</v>
      </c>
      <c r="I120" s="25">
        <v>20071</v>
      </c>
      <c r="J120" s="25">
        <v>2007</v>
      </c>
      <c r="K120" s="25">
        <v>1</v>
      </c>
      <c r="L120" s="25">
        <v>3682716031</v>
      </c>
      <c r="M120" s="25">
        <v>1147798718</v>
      </c>
      <c r="N120" s="25">
        <v>266851009466</v>
      </c>
      <c r="O120" s="25">
        <v>266499303117</v>
      </c>
      <c r="P120" s="25">
        <v>6629720887</v>
      </c>
      <c r="Q120" s="25">
        <v>262530770022.16699</v>
      </c>
      <c r="R120" s="25">
        <v>1.4E-2</v>
      </c>
      <c r="S120" s="25">
        <v>2.2200000000000001E-2</v>
      </c>
      <c r="T120" s="25">
        <v>3.6200000000000003E-2</v>
      </c>
      <c r="U120" s="25">
        <v>5466</v>
      </c>
      <c r="V120" s="40">
        <f t="shared" si="8"/>
        <v>48820162.727039881</v>
      </c>
    </row>
    <row r="121" spans="6:22" x14ac:dyDescent="0.25">
      <c r="F121" s="33" t="str">
        <f t="shared" si="6"/>
        <v>2007.2</v>
      </c>
      <c r="G121" s="39">
        <f t="shared" si="7"/>
        <v>17.710392695478749</v>
      </c>
      <c r="H121" s="25">
        <v>119</v>
      </c>
      <c r="I121" s="25">
        <v>20072</v>
      </c>
      <c r="J121" s="25">
        <v>2007</v>
      </c>
      <c r="K121" s="25">
        <v>2</v>
      </c>
      <c r="L121" s="25">
        <v>3787443690</v>
      </c>
      <c r="M121" s="25">
        <v>1488765525</v>
      </c>
      <c r="N121" s="25">
        <v>279910997977</v>
      </c>
      <c r="O121" s="25">
        <v>278407995821</v>
      </c>
      <c r="P121" s="25">
        <v>8760372724</v>
      </c>
      <c r="Q121" s="25">
        <v>273509710991.5</v>
      </c>
      <c r="R121" s="25">
        <v>1.38E-2</v>
      </c>
      <c r="S121" s="25">
        <v>3.2099999999999997E-2</v>
      </c>
      <c r="T121" s="25">
        <v>4.5900000000000003E-2</v>
      </c>
      <c r="U121" s="25">
        <v>5563</v>
      </c>
      <c r="V121" s="40">
        <f t="shared" si="8"/>
        <v>50316555.451554917</v>
      </c>
    </row>
    <row r="122" spans="6:22" x14ac:dyDescent="0.25">
      <c r="F122" s="33" t="str">
        <f t="shared" si="6"/>
        <v>2007.3</v>
      </c>
      <c r="G122" s="39">
        <f t="shared" si="7"/>
        <v>18.340882675437793</v>
      </c>
      <c r="H122" s="25">
        <v>120</v>
      </c>
      <c r="I122" s="25">
        <v>20073</v>
      </c>
      <c r="J122" s="25">
        <v>2007</v>
      </c>
      <c r="K122" s="25">
        <v>3</v>
      </c>
      <c r="L122" s="25">
        <v>3783595107</v>
      </c>
      <c r="M122" s="25">
        <v>1556376986</v>
      </c>
      <c r="N122" s="25">
        <v>292090880991</v>
      </c>
      <c r="O122" s="25">
        <v>290715409360</v>
      </c>
      <c r="P122" s="25">
        <v>6623650571</v>
      </c>
      <c r="Q122" s="25">
        <v>286920574198.5</v>
      </c>
      <c r="R122" s="25">
        <v>1.32E-2</v>
      </c>
      <c r="S122" s="25">
        <v>2.2499999999999999E-2</v>
      </c>
      <c r="T122" s="25">
        <v>3.56E-2</v>
      </c>
      <c r="U122" s="25">
        <v>5585</v>
      </c>
      <c r="V122" s="40">
        <f t="shared" si="8"/>
        <v>52299172.96168308</v>
      </c>
    </row>
    <row r="123" spans="6:22" x14ac:dyDescent="0.25">
      <c r="F123" s="33" t="str">
        <f t="shared" si="6"/>
        <v>2007.4</v>
      </c>
      <c r="G123" s="39">
        <f t="shared" si="7"/>
        <v>18.929625009319349</v>
      </c>
      <c r="H123" s="25">
        <v>121</v>
      </c>
      <c r="I123" s="25">
        <v>20074</v>
      </c>
      <c r="J123" s="25">
        <v>2007</v>
      </c>
      <c r="K123" s="25">
        <v>4</v>
      </c>
      <c r="L123" s="25">
        <v>4085800452</v>
      </c>
      <c r="M123" s="25">
        <v>3119672278</v>
      </c>
      <c r="N123" s="25">
        <v>309307565205</v>
      </c>
      <c r="O123" s="25">
        <v>306071234594</v>
      </c>
      <c r="P123" s="25">
        <v>5533608183</v>
      </c>
      <c r="Q123" s="25">
        <v>303502333157.5</v>
      </c>
      <c r="R123" s="25">
        <v>1.35E-2</v>
      </c>
      <c r="S123" s="25">
        <v>1.8599999999999998E-2</v>
      </c>
      <c r="T123" s="25">
        <v>3.2099999999999997E-2</v>
      </c>
      <c r="U123" s="25">
        <v>5711</v>
      </c>
      <c r="V123" s="40">
        <f t="shared" si="8"/>
        <v>54159965.891262479</v>
      </c>
    </row>
    <row r="124" spans="6:22" x14ac:dyDescent="0.25">
      <c r="F124" s="33" t="str">
        <f t="shared" si="6"/>
        <v>2008.1</v>
      </c>
      <c r="G124" s="39">
        <f t="shared" si="7"/>
        <v>19.232499009468459</v>
      </c>
      <c r="H124" s="25">
        <v>122</v>
      </c>
      <c r="I124" s="25">
        <v>20081</v>
      </c>
      <c r="J124" s="25">
        <v>2008</v>
      </c>
      <c r="K124" s="25">
        <v>1</v>
      </c>
      <c r="L124" s="25">
        <v>4110386946</v>
      </c>
      <c r="M124" s="25">
        <v>1546725146</v>
      </c>
      <c r="N124" s="25">
        <v>328144473979</v>
      </c>
      <c r="O124" s="25">
        <v>329106340729</v>
      </c>
      <c r="P124" s="25">
        <v>3620877130</v>
      </c>
      <c r="Q124" s="25">
        <v>326699135755</v>
      </c>
      <c r="R124" s="25">
        <v>1.26E-2</v>
      </c>
      <c r="S124" s="25">
        <v>3.3999999999999998E-3</v>
      </c>
      <c r="T124" s="25">
        <v>1.6E-2</v>
      </c>
      <c r="U124" s="25">
        <v>5976</v>
      </c>
      <c r="V124" s="40">
        <f t="shared" si="8"/>
        <v>54910387.212014727</v>
      </c>
    </row>
    <row r="125" spans="6:22" x14ac:dyDescent="0.25">
      <c r="F125" s="33" t="str">
        <f t="shared" si="6"/>
        <v>2008.2</v>
      </c>
      <c r="G125" s="39">
        <f t="shared" si="7"/>
        <v>19.340201003921482</v>
      </c>
      <c r="H125" s="25">
        <v>123</v>
      </c>
      <c r="I125" s="25">
        <v>20082</v>
      </c>
      <c r="J125" s="25">
        <v>2008</v>
      </c>
      <c r="K125" s="25">
        <v>2</v>
      </c>
      <c r="L125" s="25">
        <v>4233096988</v>
      </c>
      <c r="M125" s="25">
        <v>1528618081</v>
      </c>
      <c r="N125" s="25">
        <v>332876420929</v>
      </c>
      <c r="O125" s="25">
        <v>336240161727</v>
      </c>
      <c r="P125" s="25">
        <v>2541193322</v>
      </c>
      <c r="Q125" s="25">
        <v>334322841777.16699</v>
      </c>
      <c r="R125" s="25">
        <v>1.2699999999999999E-2</v>
      </c>
      <c r="S125" s="25">
        <v>-7.0000000000000001E-3</v>
      </c>
      <c r="T125" s="25">
        <v>5.5999999999999999E-3</v>
      </c>
      <c r="U125" s="25">
        <v>6118</v>
      </c>
      <c r="V125" s="40">
        <f t="shared" si="8"/>
        <v>54409352.881497219</v>
      </c>
    </row>
    <row r="126" spans="6:22" x14ac:dyDescent="0.25">
      <c r="F126" s="33" t="str">
        <f t="shared" si="6"/>
        <v>2008.3</v>
      </c>
      <c r="G126" s="39">
        <f t="shared" si="7"/>
        <v>19.307322662214816</v>
      </c>
      <c r="H126" s="25">
        <v>124</v>
      </c>
      <c r="I126" s="25">
        <v>20083</v>
      </c>
      <c r="J126" s="25">
        <v>2008</v>
      </c>
      <c r="K126" s="25">
        <v>3</v>
      </c>
      <c r="L126" s="25">
        <v>4192490782</v>
      </c>
      <c r="M126" s="25">
        <v>1461733743</v>
      </c>
      <c r="N126" s="25">
        <v>331611411760</v>
      </c>
      <c r="O126" s="25">
        <v>338707598405</v>
      </c>
      <c r="P126" s="25">
        <v>3788125286</v>
      </c>
      <c r="Q126" s="25">
        <v>336146905706.16602</v>
      </c>
      <c r="R126" s="25">
        <v>1.2500000000000001E-2</v>
      </c>
      <c r="S126" s="25">
        <v>-1.4200000000000001E-2</v>
      </c>
      <c r="T126" s="25">
        <v>-1.6999999999999999E-3</v>
      </c>
      <c r="U126" s="25">
        <v>6255</v>
      </c>
      <c r="V126" s="40">
        <f t="shared" si="8"/>
        <v>53015413.55075939</v>
      </c>
    </row>
    <row r="127" spans="6:22" x14ac:dyDescent="0.25">
      <c r="F127" s="33" t="str">
        <f t="shared" si="6"/>
        <v>2008.4</v>
      </c>
      <c r="G127" s="39">
        <f t="shared" si="7"/>
        <v>17.706745613517207</v>
      </c>
      <c r="H127" s="25">
        <v>125</v>
      </c>
      <c r="I127" s="25">
        <v>20084</v>
      </c>
      <c r="J127" s="25">
        <v>2008</v>
      </c>
      <c r="K127" s="25">
        <v>4</v>
      </c>
      <c r="L127" s="25">
        <v>4224050638</v>
      </c>
      <c r="M127" s="25">
        <v>1792732233</v>
      </c>
      <c r="N127" s="25">
        <v>305096332710</v>
      </c>
      <c r="O127" s="25">
        <v>337124154904</v>
      </c>
      <c r="P127" s="25">
        <v>1777907517</v>
      </c>
      <c r="Q127" s="25">
        <v>335723550382.66602</v>
      </c>
      <c r="R127" s="25">
        <v>1.26E-2</v>
      </c>
      <c r="S127" s="25">
        <v>-9.5399999999999999E-2</v>
      </c>
      <c r="T127" s="25">
        <v>-8.2900000000000001E-2</v>
      </c>
      <c r="U127" s="25">
        <v>6287</v>
      </c>
      <c r="V127" s="40">
        <f t="shared" si="8"/>
        <v>48528126.723397486</v>
      </c>
    </row>
    <row r="128" spans="6:22" x14ac:dyDescent="0.25">
      <c r="F128" s="33" t="str">
        <f t="shared" si="6"/>
        <v>2009.1</v>
      </c>
      <c r="G128" s="39">
        <f t="shared" si="7"/>
        <v>16.408841160046396</v>
      </c>
      <c r="H128" s="25">
        <v>126</v>
      </c>
      <c r="I128" s="25">
        <v>20091</v>
      </c>
      <c r="J128" s="25">
        <v>2009</v>
      </c>
      <c r="K128" s="25">
        <v>1</v>
      </c>
      <c r="L128" s="25">
        <v>4004711260</v>
      </c>
      <c r="M128" s="25">
        <v>1024906828</v>
      </c>
      <c r="N128" s="25">
        <v>268565434200</v>
      </c>
      <c r="O128" s="25">
        <v>293375560195</v>
      </c>
      <c r="P128" s="25">
        <v>412783571</v>
      </c>
      <c r="Q128" s="25">
        <v>292346718070.16699</v>
      </c>
      <c r="R128" s="25">
        <v>1.37E-2</v>
      </c>
      <c r="S128" s="25">
        <v>-8.6999999999999994E-2</v>
      </c>
      <c r="T128" s="25">
        <v>-7.3300000000000004E-2</v>
      </c>
      <c r="U128" s="25">
        <v>6071</v>
      </c>
      <c r="V128" s="40">
        <f t="shared" si="8"/>
        <v>44237429.451490693</v>
      </c>
    </row>
    <row r="129" spans="6:22" x14ac:dyDescent="0.25">
      <c r="F129" s="33" t="str">
        <f t="shared" si="6"/>
        <v>2009.2</v>
      </c>
      <c r="G129" s="39">
        <f t="shared" si="7"/>
        <v>15.555581419723984</v>
      </c>
      <c r="H129" s="25">
        <v>127</v>
      </c>
      <c r="I129" s="25">
        <v>20092</v>
      </c>
      <c r="J129" s="25">
        <v>2009</v>
      </c>
      <c r="K129" s="25">
        <v>2</v>
      </c>
      <c r="L129" s="25">
        <v>4074147306</v>
      </c>
      <c r="M129" s="25">
        <v>1143568903</v>
      </c>
      <c r="N129" s="25">
        <v>254124119015</v>
      </c>
      <c r="O129" s="25">
        <v>272400669088</v>
      </c>
      <c r="P129" s="25">
        <v>1265554051</v>
      </c>
      <c r="Q129" s="25">
        <v>270981627412</v>
      </c>
      <c r="R129" s="25">
        <v>1.4999999999999999E-2</v>
      </c>
      <c r="S129" s="25">
        <v>-6.7000000000000004E-2</v>
      </c>
      <c r="T129" s="25">
        <v>-5.1999999999999998E-2</v>
      </c>
      <c r="U129" s="25">
        <v>6123</v>
      </c>
      <c r="V129" s="40">
        <f t="shared" si="8"/>
        <v>41503204.150743097</v>
      </c>
    </row>
    <row r="130" spans="6:22" x14ac:dyDescent="0.25">
      <c r="F130" s="33" t="str">
        <f t="shared" si="6"/>
        <v>2009.3</v>
      </c>
      <c r="G130" s="39">
        <f t="shared" si="7"/>
        <v>15.039136116589148</v>
      </c>
      <c r="H130" s="25">
        <v>128</v>
      </c>
      <c r="I130" s="25">
        <v>20093</v>
      </c>
      <c r="J130" s="25">
        <v>2009</v>
      </c>
      <c r="K130" s="25">
        <v>3</v>
      </c>
      <c r="L130" s="25">
        <v>3980522520</v>
      </c>
      <c r="M130" s="25">
        <v>910032657</v>
      </c>
      <c r="N130" s="25">
        <v>243818266089</v>
      </c>
      <c r="O130" s="25">
        <v>257385879088</v>
      </c>
      <c r="P130" s="25">
        <v>2021025327</v>
      </c>
      <c r="Q130" s="25">
        <v>255503541912.99899</v>
      </c>
      <c r="R130" s="25">
        <v>1.5599999999999999E-2</v>
      </c>
      <c r="S130" s="25">
        <v>-4.8800000000000003E-2</v>
      </c>
      <c r="T130" s="25">
        <v>-3.32E-2</v>
      </c>
      <c r="U130" s="25">
        <v>6186</v>
      </c>
      <c r="V130" s="40">
        <f t="shared" si="8"/>
        <v>39414527.334141612</v>
      </c>
    </row>
    <row r="131" spans="6:22" x14ac:dyDescent="0.25">
      <c r="F131" s="33" t="str">
        <f t="shared" si="6"/>
        <v>2009.4</v>
      </c>
      <c r="G131" s="39">
        <f t="shared" si="7"/>
        <v>14.721810344529118</v>
      </c>
      <c r="H131" s="25">
        <v>129</v>
      </c>
      <c r="I131" s="25">
        <v>20094</v>
      </c>
      <c r="J131" s="25">
        <v>2009</v>
      </c>
      <c r="K131" s="25">
        <v>4</v>
      </c>
      <c r="L131" s="25">
        <v>3961657570</v>
      </c>
      <c r="M131" s="25">
        <v>1092387730</v>
      </c>
      <c r="N131" s="25">
        <v>238242028162</v>
      </c>
      <c r="O131" s="25">
        <v>248947239750</v>
      </c>
      <c r="P131" s="25">
        <v>2630092882</v>
      </c>
      <c r="Q131" s="25">
        <v>246857834650.66699</v>
      </c>
      <c r="R131" s="25">
        <v>1.6E-2</v>
      </c>
      <c r="S131" s="25">
        <v>-3.7100000000000001E-2</v>
      </c>
      <c r="T131" s="25">
        <v>-2.1100000000000001E-2</v>
      </c>
      <c r="U131" s="25">
        <v>6211</v>
      </c>
      <c r="V131" s="40">
        <f t="shared" si="8"/>
        <v>38358078.918370634</v>
      </c>
    </row>
    <row r="132" spans="6:22" x14ac:dyDescent="0.25">
      <c r="F132" s="33" t="str">
        <f t="shared" si="6"/>
        <v>2010.1</v>
      </c>
      <c r="G132" s="39">
        <f t="shared" si="7"/>
        <v>14.83369610314754</v>
      </c>
      <c r="H132" s="25">
        <v>130</v>
      </c>
      <c r="I132" s="25">
        <v>20101</v>
      </c>
      <c r="J132" s="25">
        <v>2010</v>
      </c>
      <c r="K132" s="25">
        <v>1</v>
      </c>
      <c r="L132" s="25">
        <v>3899533055</v>
      </c>
      <c r="M132" s="25">
        <v>690834364</v>
      </c>
      <c r="N132" s="25">
        <v>233154763409</v>
      </c>
      <c r="O132" s="25">
        <v>236241564599</v>
      </c>
      <c r="P132" s="25">
        <v>1661033617</v>
      </c>
      <c r="Q132" s="25">
        <v>234456620620.83401</v>
      </c>
      <c r="R132" s="25">
        <v>1.66E-2</v>
      </c>
      <c r="S132" s="25">
        <v>-8.9999999999999993E-3</v>
      </c>
      <c r="T132" s="25">
        <v>7.6E-3</v>
      </c>
      <c r="U132" s="25">
        <v>6067</v>
      </c>
      <c r="V132" s="40">
        <f t="shared" si="8"/>
        <v>38429992.320586778</v>
      </c>
    </row>
    <row r="133" spans="6:22" x14ac:dyDescent="0.25">
      <c r="F133" s="33" t="str">
        <f t="shared" ref="F133:F137" si="9">J133&amp;"."&amp;K133</f>
        <v>2010.2</v>
      </c>
      <c r="G133" s="39">
        <f t="shared" ref="G133:G137" si="10">G132*(1+T133)</f>
        <v>15.324691444161722</v>
      </c>
      <c r="H133" s="25">
        <v>131</v>
      </c>
      <c r="I133" s="25">
        <v>20102</v>
      </c>
      <c r="J133" s="25">
        <v>2010</v>
      </c>
      <c r="K133" s="25">
        <v>2</v>
      </c>
      <c r="L133" s="25">
        <v>3923244913</v>
      </c>
      <c r="M133" s="25">
        <v>863784942</v>
      </c>
      <c r="N133" s="25">
        <v>234484563982</v>
      </c>
      <c r="O133" s="25">
        <v>232966995818</v>
      </c>
      <c r="P133" s="25">
        <v>3058067150</v>
      </c>
      <c r="Q133" s="25">
        <v>230562106409.66599</v>
      </c>
      <c r="R133" s="25">
        <v>1.7000000000000001E-2</v>
      </c>
      <c r="S133" s="25">
        <v>1.61E-2</v>
      </c>
      <c r="T133" s="25">
        <v>3.3099999999999997E-2</v>
      </c>
      <c r="U133" s="25">
        <v>6066</v>
      </c>
      <c r="V133" s="40">
        <f t="shared" ref="V133:V137" si="11">N133/U133</f>
        <v>38655549.617870092</v>
      </c>
    </row>
    <row r="134" spans="6:22" x14ac:dyDescent="0.25">
      <c r="F134" s="33" t="str">
        <f t="shared" si="9"/>
        <v>2010.3</v>
      </c>
      <c r="G134" s="39">
        <f t="shared" si="10"/>
        <v>15.916224533906364</v>
      </c>
      <c r="H134" s="25">
        <v>132</v>
      </c>
      <c r="I134" s="25">
        <v>20103</v>
      </c>
      <c r="J134" s="25">
        <v>2010</v>
      </c>
      <c r="K134" s="25">
        <v>3</v>
      </c>
      <c r="L134" s="25">
        <v>3805902119</v>
      </c>
      <c r="M134" s="25">
        <v>1053445086</v>
      </c>
      <c r="N134" s="25">
        <v>238338253540</v>
      </c>
      <c r="O134" s="25">
        <v>236356875424</v>
      </c>
      <c r="P134" s="25">
        <v>4281405855</v>
      </c>
      <c r="Q134" s="25">
        <v>233474260999.83301</v>
      </c>
      <c r="R134" s="25">
        <v>1.6299999999999999E-2</v>
      </c>
      <c r="S134" s="25">
        <v>2.23E-2</v>
      </c>
      <c r="T134" s="25">
        <v>3.8600000000000002E-2</v>
      </c>
      <c r="U134" s="25">
        <v>6057</v>
      </c>
      <c r="V134" s="40">
        <f t="shared" si="11"/>
        <v>39349224.622750536</v>
      </c>
    </row>
    <row r="135" spans="6:22" x14ac:dyDescent="0.25">
      <c r="F135" s="33" t="str">
        <f t="shared" si="9"/>
        <v>2010.4</v>
      </c>
      <c r="G135" s="39">
        <f t="shared" si="10"/>
        <v>16.651554107372839</v>
      </c>
      <c r="H135" s="25">
        <v>133</v>
      </c>
      <c r="I135" s="25">
        <v>20104</v>
      </c>
      <c r="J135" s="25">
        <v>2010</v>
      </c>
      <c r="K135" s="25">
        <v>4</v>
      </c>
      <c r="L135" s="25">
        <v>3840053127</v>
      </c>
      <c r="M135" s="25">
        <v>1274669831</v>
      </c>
      <c r="N135" s="25">
        <v>247074030084</v>
      </c>
      <c r="O135" s="25">
        <v>243141400320</v>
      </c>
      <c r="P135" s="25">
        <v>4604881676</v>
      </c>
      <c r="Q135" s="25">
        <v>240196276688.5</v>
      </c>
      <c r="R135" s="25">
        <v>1.6E-2</v>
      </c>
      <c r="S135" s="25">
        <v>3.0200000000000001E-2</v>
      </c>
      <c r="T135" s="25">
        <v>4.6199999999999998E-2</v>
      </c>
      <c r="U135" s="25">
        <v>6175</v>
      </c>
      <c r="V135" s="40">
        <f t="shared" si="11"/>
        <v>40011988.67757085</v>
      </c>
    </row>
    <row r="136" spans="6:22" x14ac:dyDescent="0.25">
      <c r="F136" s="33" t="str">
        <f t="shared" si="9"/>
        <v>2011.1</v>
      </c>
      <c r="G136" s="39">
        <f t="shared" si="10"/>
        <v>17.211046325380568</v>
      </c>
      <c r="H136" s="25">
        <v>134</v>
      </c>
      <c r="I136" s="25">
        <v>20111</v>
      </c>
      <c r="J136" s="25">
        <v>2011</v>
      </c>
      <c r="K136" s="25">
        <v>1</v>
      </c>
      <c r="L136" s="25">
        <v>3817053780</v>
      </c>
      <c r="M136" s="25">
        <v>1037126932</v>
      </c>
      <c r="N136" s="25">
        <v>255871511308</v>
      </c>
      <c r="O136" s="25">
        <v>252782988765</v>
      </c>
      <c r="P136" s="25">
        <v>2553198063</v>
      </c>
      <c r="Q136" s="25">
        <v>250752601939.5</v>
      </c>
      <c r="R136" s="25">
        <v>1.52E-2</v>
      </c>
      <c r="S136" s="25">
        <v>1.84E-2</v>
      </c>
      <c r="T136" s="25">
        <v>3.3599999999999998E-2</v>
      </c>
      <c r="U136" s="25">
        <v>6267</v>
      </c>
      <c r="V136" s="40">
        <f t="shared" si="11"/>
        <v>40828388.592308916</v>
      </c>
    </row>
    <row r="137" spans="6:22" x14ac:dyDescent="0.25">
      <c r="F137" s="33" t="str">
        <f t="shared" si="9"/>
        <v>2011.2</v>
      </c>
      <c r="G137" s="39">
        <f t="shared" si="10"/>
        <v>17.889161550600566</v>
      </c>
      <c r="H137" s="25">
        <v>135</v>
      </c>
      <c r="I137" s="25">
        <v>20112</v>
      </c>
      <c r="J137" s="25">
        <v>2011</v>
      </c>
      <c r="K137" s="25">
        <v>2</v>
      </c>
      <c r="L137" s="25">
        <v>3944291390</v>
      </c>
      <c r="M137" s="25">
        <v>1213012602</v>
      </c>
      <c r="N137" s="25">
        <v>262658243772</v>
      </c>
      <c r="O137" s="25">
        <v>259682650760</v>
      </c>
      <c r="P137" s="25">
        <v>4398485336</v>
      </c>
      <c r="Q137" s="25">
        <v>256775150596.33401</v>
      </c>
      <c r="R137" s="25">
        <v>1.54E-2</v>
      </c>
      <c r="S137" s="25">
        <v>2.4E-2</v>
      </c>
      <c r="T137" s="25">
        <v>3.9399999999999998E-2</v>
      </c>
      <c r="U137" s="25">
        <v>6349</v>
      </c>
      <c r="V137" s="40">
        <f t="shared" si="11"/>
        <v>41370017.919672392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Exh11-2</vt:lpstr>
      <vt:lpstr>NOI GrowthFromNCREIF</vt:lpstr>
      <vt:lpstr>Exh11-3</vt:lpstr>
      <vt:lpstr>Exh.11A-1</vt:lpstr>
      <vt:lpstr>Exhs11-6&amp;7(3e)</vt:lpstr>
      <vt:lpstr>Exhs11-8(3e)</vt:lpstr>
      <vt:lpstr>Exhs11-7(2e)</vt:lpstr>
      <vt:lpstr>NPIhist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dgeltner</dc:creator>
  <cp:lastModifiedBy>dgeltner</cp:lastModifiedBy>
  <dcterms:created xsi:type="dcterms:W3CDTF">2013-02-23T18:52:35Z</dcterms:created>
  <dcterms:modified xsi:type="dcterms:W3CDTF">2013-02-23T19:03:33Z</dcterms:modified>
</cp:coreProperties>
</file>