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geltner\Documents\BOOK_3e\DG_3e_work\Ch01\"/>
    </mc:Choice>
  </mc:AlternateContent>
  <bookViews>
    <workbookView xWindow="120" yWindow="96" windowWidth="7128" windowHeight="5820"/>
  </bookViews>
  <sheets>
    <sheet name="Ex.1-5ManhClassAoffCBRE" sheetId="41" r:id="rId1"/>
    <sheet name="Ex.1-7&amp;1-8" sheetId="37" r:id="rId2"/>
    <sheet name="FRB Data" sheetId="38" r:id="rId3"/>
    <sheet name="3eExh1-9" sheetId="39" r:id="rId4"/>
    <sheet name="3eExh1-11" sheetId="40" r:id="rId5"/>
  </sheets>
  <externalReferences>
    <externalReference r:id="rId6"/>
    <externalReference r:id="rId7"/>
    <externalReference r:id="rId8"/>
  </externalReferences>
  <definedNames>
    <definedName name="_xlnm.Print_Titles" localSheetId="0">'Ex.1-5ManhClassAoffCBRE'!$3:$3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R7" i="41" l="1"/>
  <c r="R8" i="41" s="1"/>
  <c r="R6" i="41"/>
  <c r="S6" i="41" s="1"/>
  <c r="R5" i="41"/>
  <c r="S5" i="41" s="1"/>
  <c r="S4" i="41"/>
  <c r="R9" i="41" l="1"/>
  <c r="S8" i="41"/>
  <c r="S7" i="41"/>
  <c r="S9" i="41" l="1"/>
  <c r="R10" i="41"/>
  <c r="H12" i="39"/>
  <c r="D12" i="39"/>
  <c r="E12" i="39" s="1"/>
  <c r="C12" i="39"/>
  <c r="E10" i="39"/>
  <c r="E9" i="39"/>
  <c r="E8" i="39"/>
  <c r="E7" i="39"/>
  <c r="E6" i="39"/>
  <c r="E5" i="39"/>
  <c r="E4" i="39"/>
  <c r="E3" i="39"/>
  <c r="S10" i="41" l="1"/>
  <c r="R11" i="41"/>
  <c r="B46" i="38"/>
  <c r="D42" i="38"/>
  <c r="B11" i="37" s="1"/>
  <c r="B40" i="38"/>
  <c r="B51" i="38" s="1"/>
  <c r="B31" i="38"/>
  <c r="B26" i="38"/>
  <c r="B21" i="38"/>
  <c r="B17" i="38"/>
  <c r="F10" i="38"/>
  <c r="C10" i="38"/>
  <c r="E10" i="38" s="1"/>
  <c r="G10" i="38" s="1"/>
  <c r="B5" i="37" s="1"/>
  <c r="B10" i="38"/>
  <c r="C9" i="38"/>
  <c r="B7" i="37" s="1"/>
  <c r="B9" i="38"/>
  <c r="F8" i="38"/>
  <c r="E8" i="38"/>
  <c r="G8" i="38" s="1"/>
  <c r="B19" i="37" s="1"/>
  <c r="C8" i="38"/>
  <c r="B8" i="38"/>
  <c r="D18" i="37"/>
  <c r="B18" i="37"/>
  <c r="B17" i="37"/>
  <c r="B12" i="37"/>
  <c r="B10" i="37"/>
  <c r="B8" i="37"/>
  <c r="D17" i="37" s="1"/>
  <c r="B4" i="37"/>
  <c r="B3" i="37"/>
  <c r="B2" i="37"/>
  <c r="R12" i="41" l="1"/>
  <c r="S11" i="41"/>
  <c r="C17" i="37"/>
  <c r="D20" i="37"/>
  <c r="B20" i="37"/>
  <c r="C19" i="37"/>
  <c r="D19" i="37"/>
  <c r="B21" i="37"/>
  <c r="E9" i="38"/>
  <c r="G9" i="38" s="1"/>
  <c r="B6" i="37" s="1"/>
  <c r="R13" i="41" l="1"/>
  <c r="S12" i="41"/>
  <c r="B13" i="37"/>
  <c r="C21" i="37"/>
  <c r="C18" i="37"/>
  <c r="C20" i="37"/>
  <c r="S13" i="41" l="1"/>
  <c r="R14" i="41"/>
  <c r="C9" i="37"/>
  <c r="C3" i="37"/>
  <c r="C12" i="37"/>
  <c r="C11" i="37"/>
  <c r="C4" i="37"/>
  <c r="C7" i="37"/>
  <c r="C10" i="37"/>
  <c r="C2" i="37"/>
  <c r="C13" i="37" s="1"/>
  <c r="C5" i="37"/>
  <c r="C8" i="37"/>
  <c r="C6" i="37"/>
  <c r="S14" i="41" l="1"/>
  <c r="R15" i="41"/>
  <c r="R16" i="41" l="1"/>
  <c r="S15" i="41"/>
  <c r="R17" i="41" l="1"/>
  <c r="S16" i="41"/>
  <c r="S17" i="41" l="1"/>
  <c r="R18" i="41"/>
  <c r="S18" i="41" l="1"/>
  <c r="R19" i="41"/>
  <c r="R20" i="41" l="1"/>
  <c r="S19" i="41"/>
  <c r="R21" i="41" l="1"/>
  <c r="S20" i="41"/>
  <c r="S21" i="41" l="1"/>
  <c r="R22" i="41"/>
  <c r="S22" i="41" l="1"/>
  <c r="R23" i="41"/>
  <c r="R24" i="41" l="1"/>
  <c r="S23" i="41"/>
  <c r="R25" i="41" l="1"/>
  <c r="S24" i="41"/>
  <c r="S25" i="41" l="1"/>
  <c r="R26" i="41"/>
  <c r="T26" i="41" l="1"/>
  <c r="T22" i="41"/>
  <c r="T18" i="41"/>
  <c r="T14" i="41"/>
  <c r="T10" i="41"/>
  <c r="T6" i="41"/>
  <c r="S26" i="41"/>
  <c r="T23" i="41"/>
  <c r="T19" i="41"/>
  <c r="T15" i="41"/>
  <c r="T11" i="41"/>
  <c r="T7" i="41"/>
  <c r="T24" i="41"/>
  <c r="T20" i="41"/>
  <c r="T16" i="41"/>
  <c r="T12" i="41"/>
  <c r="T8" i="41"/>
  <c r="T4" i="41"/>
  <c r="T25" i="41"/>
  <c r="T21" i="41"/>
  <c r="T17" i="41"/>
  <c r="T13" i="41"/>
  <c r="T9" i="41"/>
  <c r="T5" i="41"/>
</calcChain>
</file>

<file path=xl/sharedStrings.xml><?xml version="1.0" encoding="utf-8"?>
<sst xmlns="http://schemas.openxmlformats.org/spreadsheetml/2006/main" count="127" uniqueCount="106">
  <si>
    <t>CPI</t>
  </si>
  <si>
    <t>Stocks</t>
  </si>
  <si>
    <t>Year</t>
  </si>
  <si>
    <t>Bonds</t>
  </si>
  <si>
    <t>Total</t>
  </si>
  <si>
    <t>Office</t>
  </si>
  <si>
    <t>Commercial Real Estate Equity</t>
  </si>
  <si>
    <t>Private Debt</t>
  </si>
  <si>
    <t>Agricultural/Timberlands</t>
  </si>
  <si>
    <t>House Equity</t>
  </si>
  <si>
    <t>Private Residential Mortgages</t>
  </si>
  <si>
    <t>RMBS</t>
  </si>
  <si>
    <t>CMBS</t>
  </si>
  <si>
    <t>Private Commercial  Mortgages</t>
  </si>
  <si>
    <t>Retail</t>
  </si>
  <si>
    <t>Households</t>
  </si>
  <si>
    <t>Non-profit orgs</t>
  </si>
  <si>
    <t>Mortg Liability</t>
  </si>
  <si>
    <t>Corps Non-Farm Non-Fin</t>
  </si>
  <si>
    <t>R.E. Assets</t>
  </si>
  <si>
    <t>inclu in above</t>
  </si>
  <si>
    <t>Non-Corp Non-Farm Businesses Residential R.E.</t>
  </si>
  <si>
    <t>Non-Corp Non-Farm Businesses Non-Residential R.E.</t>
  </si>
  <si>
    <t>Total Real Estate</t>
  </si>
  <si>
    <t>Of which probably residential approx</t>
  </si>
  <si>
    <t>Of which probably commercial approx</t>
  </si>
  <si>
    <t>FRB Stocks &amp; Bonds on Balance Sheets, end of 2003 (same source as above, only "Financial" instead of "Tangible" assets)…</t>
  </si>
  <si>
    <t>Fin Assets:</t>
  </si>
  <si>
    <t>Treasury Securities held by Households &amp; Non-profit Orgs</t>
  </si>
  <si>
    <t>Treasury Securitites held by Corps Non-Farm Non-Fin</t>
  </si>
  <si>
    <t>Treasury Securities held by NonCorp NonFarm Businesses</t>
  </si>
  <si>
    <t>Treasury Securities sub-total</t>
  </si>
  <si>
    <t>Agency &amp; GSE-backed Securities held by hhds &amp;NP</t>
  </si>
  <si>
    <t>Agency &amp; GSE-backed Securities held by Corps (NF,NF)</t>
  </si>
  <si>
    <t>Agency &amp; GSE-backed sub-total</t>
  </si>
  <si>
    <t>Money Mkt Shares held by hhds &amp; NP</t>
  </si>
  <si>
    <t>Money Mkt Shares held by Corps (NF,NF)</t>
  </si>
  <si>
    <t>Money Mkt Shares held by NCNF Businesses</t>
  </si>
  <si>
    <t>Money Mkt Shares sub-total</t>
  </si>
  <si>
    <t>Municipal Bonds held by hhds &amp; NP</t>
  </si>
  <si>
    <t>Municipal Bonds held by Corps</t>
  </si>
  <si>
    <t>Munis held by Businesses</t>
  </si>
  <si>
    <t>Municipal Bonds sub-total</t>
  </si>
  <si>
    <t>Corporate Bonds held by hhds &amp; NP</t>
  </si>
  <si>
    <t>Corporate Equities held by hhds &amp; NP</t>
  </si>
  <si>
    <t>Mutual Fund Shares held by hhds &amp; NP</t>
  </si>
  <si>
    <t>FRB Real Estate on Balance Sheets, end of 2003 (source: http://www.federalreserve.gov/releases/z1/Current/z1r-5.pdf). Note: This is "Tangible Assets", not just equity, and for the most part stated "at market value" or "replacement cost", not historical cost.</t>
  </si>
  <si>
    <t>Note the above does not include real estate held by financial institutions such as banks, insur cos, PFs.</t>
  </si>
  <si>
    <t>==&gt; Equity=</t>
  </si>
  <si>
    <t>Cash (Checkable Deposits, Currency, &amp; MoneyMkt</t>
  </si>
  <si>
    <t>Commercial Paper</t>
  </si>
  <si>
    <t>Treasury Securities</t>
  </si>
  <si>
    <t>$billions 2004</t>
  </si>
  <si>
    <t>Agency &amp; GSE-backed</t>
  </si>
  <si>
    <t>Municipal Bonds</t>
  </si>
  <si>
    <t>Corporate Bonds</t>
  </si>
  <si>
    <t>Bank loans &amp; other loans &amp; advances</t>
  </si>
  <si>
    <t>Mortgages</t>
  </si>
  <si>
    <t>Corporate Equities (Stock)</t>
  </si>
  <si>
    <t>Trade Credit</t>
  </si>
  <si>
    <t>Equity in Non-Corp Businesses</t>
  </si>
  <si>
    <t>?Share in Corp Stk Mkt Value? (but some of this would be factories &amp; plants perhaps not counted as "real estate"?...</t>
  </si>
  <si>
    <t>Subtotal bonds</t>
  </si>
  <si>
    <t>inclu double-counting betw Mortgages &amp; Agency/GSE, and probably elsewhere too.</t>
  </si>
  <si>
    <t>*inclu $2-3 T in value of corp RE</t>
  </si>
  <si>
    <t>*exclu val of corp RE in stkmkt</t>
  </si>
  <si>
    <t>Note: Excludes some elements of "cash" that are included in Exh.7-5; but includes Private Debt that is excluded from 7-5.</t>
  </si>
  <si>
    <t>REIT Equity</t>
  </si>
  <si>
    <t>RE share</t>
  </si>
  <si>
    <t>$T</t>
  </si>
  <si>
    <t>Public Debt (22% RE)</t>
  </si>
  <si>
    <t>Private Equity (78% RE)</t>
  </si>
  <si>
    <t>Private Debt (49% RE)</t>
  </si>
  <si>
    <t>Public Equity (17% RE*)</t>
  </si>
  <si>
    <t>Exhibit 1-8 (values approx 2003-04)</t>
  </si>
  <si>
    <t>$ Trillions</t>
  </si>
  <si>
    <t>Share</t>
  </si>
  <si>
    <t>(from Miles-Tolleson &amp; http://www.usda.gov/nass/pubs/agr04/04_ch9.pdf)</t>
  </si>
  <si>
    <t>(from Miles-Tolleson &amp; http://muse.jhu.edu/journals/brookings_papers_on_economic_activity/v2000/2000.2case01.pdf)</t>
  </si>
  <si>
    <t>Exhibit 1-7:</t>
  </si>
  <si>
    <t>CorpRE share from Miles-Tolleson, adjusted.</t>
  </si>
  <si>
    <t>FRB Financial Assets All Sectors: (from z1 Table 2004, inclu financial instns) See source file: "FRB z1 Flow of Funds Table June 2005.pdf" downloaded from FRB website: http://www.federalreserve.gov/releases/z1/Current/</t>
  </si>
  <si>
    <r>
      <t xml:space="preserve">Based on Florence,Miller,Spivey,Peng </t>
    </r>
    <r>
      <rPr>
        <i/>
        <sz val="10"/>
        <rFont val="Arial MT"/>
      </rPr>
      <t>JREPM</t>
    </r>
    <r>
      <rPr>
        <sz val="10"/>
        <rFont val="Arial MT"/>
      </rPr>
      <t>(2010)</t>
    </r>
  </si>
  <si>
    <t>(values in billions)</t>
  </si>
  <si>
    <t>Square Footage</t>
  </si>
  <si>
    <t>Market Valuation</t>
  </si>
  <si>
    <t>$/SF</t>
  </si>
  <si>
    <t>Industrial</t>
  </si>
  <si>
    <t>Flex (Office/Indust)</t>
  </si>
  <si>
    <t>Health Care</t>
  </si>
  <si>
    <t>Hospitality</t>
  </si>
  <si>
    <t>Mixed-Use</t>
  </si>
  <si>
    <t>Multi-Family</t>
  </si>
  <si>
    <t>Specialty/Entertainment</t>
  </si>
  <si>
    <t>NA</t>
  </si>
  <si>
    <r>
      <t xml:space="preserve">Source: Based on Florance </t>
    </r>
    <r>
      <rPr>
        <i/>
        <sz val="10"/>
        <rFont val="Arial MT"/>
      </rPr>
      <t>et al</t>
    </r>
    <r>
      <rPr>
        <sz val="10"/>
        <rFont val="Arial MT"/>
      </rPr>
      <t xml:space="preserve"> (2010).</t>
    </r>
  </si>
  <si>
    <t>Source: Real Capital Analytics Inc.</t>
  </si>
  <si>
    <t>Apts</t>
  </si>
  <si>
    <t>Indust</t>
  </si>
  <si>
    <t/>
  </si>
  <si>
    <t>Office Market - Gross Asking Rent ($/SF) as of 2Q-2010</t>
  </si>
  <si>
    <t>Downtown Manhattan Class A (nominal)</t>
  </si>
  <si>
    <t>Infla(Ibbots)Jun-Jun Ann</t>
  </si>
  <si>
    <t>Real Downtown Class A (1988$)</t>
  </si>
  <si>
    <t>Real Downtown Class A 2010$)</t>
  </si>
  <si>
    <t>Exhibit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</si>
</sst>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164" formatCode="0.0"/>
    <numFmt numFmtId="165" formatCode="&quot;$&quot;#,##0"/>
    <numFmt numFmtId="166" formatCode="0.0%"/>
    <numFmt numFmtId="168" formatCode="0.000"/>
    <numFmt numFmtId="169" formatCode="#,##0.0"/>
    <numFmt numFmtId="170" formatCode="#,##0.0000"/>
  </numFmts>
  <fonts count="16">
    <font>
      <sz val="10"/>
      <name val="Arial MT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i/>
      <sz val="10"/>
      <name val="Arial MT"/>
    </font>
    <font>
      <sz val="8"/>
      <color indexed="8"/>
      <name val="Lucida Sans"/>
      <family val="2"/>
    </font>
    <font>
      <sz val="8"/>
      <color rgb="FFFF0000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Calibri"/>
      <family val="2"/>
      <scheme val="minor"/>
    </font>
    <font>
      <sz val="8"/>
      <color indexed="63"/>
      <name val="Arial"/>
      <family val="2"/>
    </font>
    <font>
      <b/>
      <i/>
      <sz val="8"/>
      <color indexed="8"/>
      <name val="Calibri"/>
      <family val="2"/>
      <scheme val="minor"/>
    </font>
    <font>
      <b/>
      <sz val="10"/>
      <color indexed="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8">
    <xf numFmtId="0" fontId="0" fillId="2" borderId="0"/>
    <xf numFmtId="0" fontId="2" fillId="0" borderId="0"/>
    <xf numFmtId="0" fontId="2" fillId="0" borderId="0"/>
    <xf numFmtId="0" fontId="3" fillId="0" borderId="0"/>
    <xf numFmtId="0" fontId="11" fillId="5" borderId="3" applyNumberFormat="0">
      <alignment horizontal="center" vertical="center" wrapText="1"/>
    </xf>
    <xf numFmtId="0" fontId="3" fillId="3" borderId="3" applyNumberFormat="0" applyFont="0" applyFill="0" applyBorder="0" applyAlignment="0" applyProtection="0">
      <alignment vertical="center"/>
    </xf>
    <xf numFmtId="0" fontId="3" fillId="4" borderId="3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/>
  </cellStyleXfs>
  <cellXfs count="70">
    <xf numFmtId="0" fontId="0" fillId="2" borderId="0" xfId="0" applyNumberFormat="1"/>
    <xf numFmtId="0" fontId="2" fillId="0" borderId="0" xfId="2"/>
    <xf numFmtId="0" fontId="2" fillId="0" borderId="0" xfId="2" applyFont="1"/>
    <xf numFmtId="165" fontId="1" fillId="0" borderId="0" xfId="1" applyNumberFormat="1" applyFont="1"/>
    <xf numFmtId="0" fontId="2" fillId="0" borderId="0" xfId="1"/>
    <xf numFmtId="165" fontId="2" fillId="0" borderId="0" xfId="1" applyNumberFormat="1"/>
    <xf numFmtId="166" fontId="2" fillId="0" borderId="0" xfId="1" applyNumberFormat="1"/>
    <xf numFmtId="165" fontId="2" fillId="0" borderId="1" xfId="1" applyNumberFormat="1" applyBorder="1"/>
    <xf numFmtId="0" fontId="2" fillId="0" borderId="0" xfId="1" applyFont="1"/>
    <xf numFmtId="166" fontId="2" fillId="0" borderId="0" xfId="1" applyNumberFormat="1" applyFont="1"/>
    <xf numFmtId="165" fontId="2" fillId="0" borderId="0" xfId="1" applyNumberFormat="1" applyFont="1" applyAlignment="1">
      <alignment horizontal="right"/>
    </xf>
    <xf numFmtId="0" fontId="2" fillId="0" borderId="1" xfId="1" applyFont="1" applyBorder="1"/>
    <xf numFmtId="166" fontId="2" fillId="0" borderId="1" xfId="1" applyNumberFormat="1" applyFont="1" applyBorder="1"/>
    <xf numFmtId="0" fontId="1" fillId="0" borderId="0" xfId="1" applyFont="1"/>
    <xf numFmtId="6" fontId="2" fillId="0" borderId="0" xfId="1" applyNumberFormat="1"/>
    <xf numFmtId="0" fontId="2" fillId="0" borderId="0" xfId="1" quotePrefix="1" applyFont="1"/>
    <xf numFmtId="164" fontId="2" fillId="0" borderId="0" xfId="2" applyNumberFormat="1"/>
    <xf numFmtId="0" fontId="2" fillId="0" borderId="0" xfId="2" applyFont="1" applyAlignment="1">
      <alignment horizontal="right"/>
    </xf>
    <xf numFmtId="164" fontId="2" fillId="0" borderId="1" xfId="2" applyNumberFormat="1" applyBorder="1"/>
    <xf numFmtId="2" fontId="2" fillId="0" borderId="0" xfId="2" applyNumberFormat="1"/>
    <xf numFmtId="0" fontId="2" fillId="0" borderId="1" xfId="2" applyFont="1" applyBorder="1"/>
    <xf numFmtId="9" fontId="2" fillId="0" borderId="0" xfId="2" applyNumberFormat="1"/>
    <xf numFmtId="9" fontId="2" fillId="0" borderId="1" xfId="2" applyNumberFormat="1" applyBorder="1"/>
    <xf numFmtId="0" fontId="2" fillId="0" borderId="0" xfId="2" applyBorder="1"/>
    <xf numFmtId="164" fontId="2" fillId="0" borderId="0" xfId="2" applyNumberFormat="1" applyBorder="1"/>
    <xf numFmtId="2" fontId="2" fillId="0" borderId="0" xfId="2" applyNumberFormat="1" applyBorder="1"/>
    <xf numFmtId="0" fontId="2" fillId="0" borderId="1" xfId="2" applyBorder="1"/>
    <xf numFmtId="2" fontId="2" fillId="0" borderId="1" xfId="2" applyNumberFormat="1" applyBorder="1"/>
    <xf numFmtId="0" fontId="1" fillId="0" borderId="0" xfId="2" applyFont="1"/>
    <xf numFmtId="2" fontId="1" fillId="0" borderId="0" xfId="2" applyNumberFormat="1" applyFont="1"/>
    <xf numFmtId="164" fontId="1" fillId="0" borderId="0" xfId="2" applyNumberFormat="1" applyFont="1"/>
    <xf numFmtId="9" fontId="1" fillId="0" borderId="0" xfId="2" applyNumberFormat="1" applyFont="1"/>
    <xf numFmtId="168" fontId="2" fillId="0" borderId="0" xfId="2" applyNumberFormat="1"/>
    <xf numFmtId="0" fontId="0" fillId="2" borderId="0" xfId="0" applyNumberFormat="1" applyAlignment="1">
      <alignment horizontal="right"/>
    </xf>
    <xf numFmtId="165" fontId="0" fillId="2" borderId="0" xfId="0" applyNumberFormat="1"/>
    <xf numFmtId="1" fontId="0" fillId="2" borderId="0" xfId="0" applyNumberFormat="1"/>
    <xf numFmtId="0" fontId="0" fillId="2" borderId="1" xfId="0" applyNumberFormat="1" applyBorder="1"/>
    <xf numFmtId="0" fontId="0" fillId="2" borderId="1" xfId="0" applyNumberFormat="1" applyBorder="1" applyAlignment="1">
      <alignment horizontal="right"/>
    </xf>
    <xf numFmtId="165" fontId="0" fillId="2" borderId="1" xfId="0" applyNumberFormat="1" applyBorder="1"/>
    <xf numFmtId="1" fontId="0" fillId="2" borderId="1" xfId="0" applyNumberFormat="1" applyBorder="1"/>
    <xf numFmtId="0" fontId="0" fillId="2" borderId="0" xfId="0"/>
    <xf numFmtId="0" fontId="0" fillId="2" borderId="0" xfId="0" applyAlignment="1">
      <alignment horizontal="right"/>
    </xf>
    <xf numFmtId="166" fontId="5" fillId="3" borderId="2" xfId="0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3" applyAlignment="1">
      <alignment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Fill="1" applyAlignment="1">
      <alignment vertical="center"/>
    </xf>
    <xf numFmtId="0" fontId="12" fillId="6" borderId="3" xfId="4" applyFont="1" applyFill="1">
      <alignment horizontal="center" vertical="center" wrapText="1"/>
    </xf>
    <xf numFmtId="0" fontId="3" fillId="0" borderId="0" xfId="3"/>
    <xf numFmtId="0" fontId="13" fillId="0" borderId="0" xfId="3" applyFont="1" applyAlignment="1">
      <alignment vertical="center"/>
    </xf>
    <xf numFmtId="3" fontId="7" fillId="0" borderId="0" xfId="3" applyNumberFormat="1" applyFont="1" applyFill="1" applyBorder="1" applyAlignment="1">
      <alignment horizontal="center" vertical="center"/>
    </xf>
    <xf numFmtId="0" fontId="9" fillId="3" borderId="3" xfId="5" applyFont="1">
      <alignment vertical="center"/>
    </xf>
    <xf numFmtId="0" fontId="14" fillId="3" borderId="3" xfId="5" applyFont="1">
      <alignment vertical="center"/>
    </xf>
    <xf numFmtId="169" fontId="3" fillId="0" borderId="0" xfId="3" applyNumberFormat="1" applyFont="1" applyAlignment="1">
      <alignment vertical="center"/>
    </xf>
    <xf numFmtId="170" fontId="9" fillId="3" borderId="3" xfId="5" applyNumberFormat="1" applyFont="1" applyAlignment="1">
      <alignment horizontal="right" vertical="center"/>
    </xf>
    <xf numFmtId="170" fontId="9" fillId="4" borderId="3" xfId="6" applyNumberFormat="1" applyFont="1" applyAlignment="1">
      <alignment horizontal="right" vertical="center"/>
    </xf>
    <xf numFmtId="169" fontId="3" fillId="0" borderId="0" xfId="3" applyNumberFormat="1" applyFont="1"/>
    <xf numFmtId="0" fontId="9" fillId="4" borderId="3" xfId="6" applyFont="1">
      <alignment vertical="center"/>
    </xf>
    <xf numFmtId="0" fontId="14" fillId="4" borderId="3" xfId="6" applyFont="1">
      <alignment vertical="center"/>
    </xf>
    <xf numFmtId="10" fontId="9" fillId="3" borderId="3" xfId="5" applyNumberFormat="1" applyFont="1" applyAlignment="1">
      <alignment horizontal="right" vertical="center"/>
    </xf>
    <xf numFmtId="3" fontId="15" fillId="0" borderId="0" xfId="3" applyNumberFormat="1" applyFont="1" applyFill="1" applyBorder="1" applyAlignment="1">
      <alignment horizontal="center" vertical="center"/>
    </xf>
    <xf numFmtId="169" fontId="3" fillId="0" borderId="0" xfId="3" applyNumberFormat="1" applyFont="1" applyFill="1" applyBorder="1" applyAlignment="1">
      <alignment vertical="center"/>
    </xf>
    <xf numFmtId="0" fontId="0" fillId="0" borderId="0" xfId="7" applyFont="1"/>
    <xf numFmtId="3" fontId="7" fillId="0" borderId="0" xfId="3" applyNumberFormat="1" applyFont="1" applyFill="1" applyAlignment="1">
      <alignment horizontal="center" vertical="center"/>
    </xf>
    <xf numFmtId="169" fontId="3" fillId="0" borderId="0" xfId="3" applyNumberFormat="1" applyFont="1" applyFill="1" applyAlignment="1">
      <alignment vertical="center"/>
    </xf>
    <xf numFmtId="3" fontId="7" fillId="0" borderId="0" xfId="3" applyNumberFormat="1" applyFont="1" applyAlignment="1">
      <alignment horizontal="center" vertical="center"/>
    </xf>
  </cellXfs>
  <cellStyles count="8">
    <cellStyle name="B00" xfId="7"/>
    <cellStyle name="B01" xfId="5"/>
    <cellStyle name="B02" xfId="6"/>
    <cellStyle name="B05" xfId="4"/>
    <cellStyle name="Normal" xfId="0" builtinId="0"/>
    <cellStyle name="Normal 2" xfId="3"/>
    <cellStyle name="Normal_BEA Fixed Asset Tables" xfId="1"/>
    <cellStyle name="Normal_phgel01exh1-8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Manhattan Class A Office Market Rents: 1988-2010 Nominal &amp; Real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489703295078023"/>
          <c:y val="5.9311153986546621E-2"/>
          <c:w val="0.66084051310239211"/>
          <c:h val="0.76698910152787392"/>
        </c:manualLayout>
      </c:layout>
      <c:lineChart>
        <c:grouping val="standard"/>
        <c:varyColors val="0"/>
        <c:ser>
          <c:idx val="0"/>
          <c:order val="0"/>
          <c:tx>
            <c:v>Nominal dollars</c:v>
          </c:tx>
          <c:spPr>
            <a:ln w="53975">
              <a:solidFill>
                <a:srgbClr val="FF0000">
                  <a:alpha val="75000"/>
                </a:srgbClr>
              </a:solidFill>
              <a:prstDash val="sysDash"/>
            </a:ln>
          </c:spPr>
          <c:marker>
            <c:symbol val="none"/>
          </c:marker>
          <c:cat>
            <c:numRef>
              <c:f>'Ex.1-5ManhClassAoffCBRE'!$O$4:$O$26</c:f>
              <c:numCache>
                <c:formatCode>General</c:formatCode>
                <c:ptCount val="2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</c:numCache>
            </c:numRef>
          </c:cat>
          <c:val>
            <c:numRef>
              <c:f>'Ex.1-5ManhClassAoffCBRE'!$P$4:$P$26</c:f>
              <c:numCache>
                <c:formatCode>General</c:formatCode>
                <c:ptCount val="23"/>
                <c:pt idx="0">
                  <c:v>36.869999999999997</c:v>
                </c:pt>
                <c:pt idx="1">
                  <c:v>35.200000000000003</c:v>
                </c:pt>
                <c:pt idx="2">
                  <c:v>31.46</c:v>
                </c:pt>
                <c:pt idx="3">
                  <c:v>31.67</c:v>
                </c:pt>
                <c:pt idx="4">
                  <c:v>31.97</c:v>
                </c:pt>
                <c:pt idx="5">
                  <c:v>28.71</c:v>
                </c:pt>
                <c:pt idx="6">
                  <c:v>29.44</c:v>
                </c:pt>
                <c:pt idx="7">
                  <c:v>27.79</c:v>
                </c:pt>
                <c:pt idx="8">
                  <c:v>26.89</c:v>
                </c:pt>
                <c:pt idx="9">
                  <c:v>29.19</c:v>
                </c:pt>
                <c:pt idx="10">
                  <c:v>33.86</c:v>
                </c:pt>
                <c:pt idx="11">
                  <c:v>38.06</c:v>
                </c:pt>
                <c:pt idx="12">
                  <c:v>47.57</c:v>
                </c:pt>
                <c:pt idx="13">
                  <c:v>39.880000000000003</c:v>
                </c:pt>
                <c:pt idx="14">
                  <c:v>37.53</c:v>
                </c:pt>
                <c:pt idx="15">
                  <c:v>33.19</c:v>
                </c:pt>
                <c:pt idx="16">
                  <c:v>31.17</c:v>
                </c:pt>
                <c:pt idx="17">
                  <c:v>31.51</c:v>
                </c:pt>
                <c:pt idx="18">
                  <c:v>42.97</c:v>
                </c:pt>
                <c:pt idx="19">
                  <c:v>50.9</c:v>
                </c:pt>
                <c:pt idx="20">
                  <c:v>51.21</c:v>
                </c:pt>
                <c:pt idx="21">
                  <c:v>39.409999999999997</c:v>
                </c:pt>
                <c:pt idx="22">
                  <c:v>38.29</c:v>
                </c:pt>
              </c:numCache>
            </c:numRef>
          </c:val>
          <c:smooth val="0"/>
        </c:ser>
        <c:ser>
          <c:idx val="1"/>
          <c:order val="1"/>
          <c:tx>
            <c:v>Real (constant 1988 dollars)</c:v>
          </c:tx>
          <c:spPr>
            <a:ln w="19050">
              <a:solidFill>
                <a:schemeClr val="tx1"/>
              </a:solidFill>
            </a:ln>
          </c:spPr>
          <c:marker>
            <c:symbol val="diamond"/>
            <c:size val="6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'Ex.1-5ManhClassAoffCBRE'!$S$4:$S$26</c:f>
              <c:numCache>
                <c:formatCode>#,##0.0000</c:formatCode>
                <c:ptCount val="23"/>
                <c:pt idx="0">
                  <c:v>36.869999999999997</c:v>
                </c:pt>
                <c:pt idx="1">
                  <c:v>33.46978182749762</c:v>
                </c:pt>
                <c:pt idx="2">
                  <c:v>28.577978024770875</c:v>
                </c:pt>
                <c:pt idx="3">
                  <c:v>27.478375009456695</c:v>
                </c:pt>
                <c:pt idx="4">
                  <c:v>26.907693192550393</c:v>
                </c:pt>
                <c:pt idx="5">
                  <c:v>23.461067797837437</c:v>
                </c:pt>
                <c:pt idx="6">
                  <c:v>23.472419946503383</c:v>
                </c:pt>
                <c:pt idx="7">
                  <c:v>21.503070597325326</c:v>
                </c:pt>
                <c:pt idx="8">
                  <c:v>20.249000142853731</c:v>
                </c:pt>
                <c:pt idx="9">
                  <c:v>21.487324883504964</c:v>
                </c:pt>
                <c:pt idx="10">
                  <c:v>24.512134110919199</c:v>
                </c:pt>
                <c:pt idx="11">
                  <c:v>27.022127656498839</c:v>
                </c:pt>
                <c:pt idx="12">
                  <c:v>32.559495874530121</c:v>
                </c:pt>
                <c:pt idx="13">
                  <c:v>26.437289346415696</c:v>
                </c:pt>
                <c:pt idx="14">
                  <c:v>24.616663354701792</c:v>
                </c:pt>
                <c:pt idx="15">
                  <c:v>21.319640628857851</c:v>
                </c:pt>
                <c:pt idx="16">
                  <c:v>19.38881449899052</c:v>
                </c:pt>
                <c:pt idx="17">
                  <c:v>19.116596935292481</c:v>
                </c:pt>
                <c:pt idx="18">
                  <c:v>24.98993289239905</c:v>
                </c:pt>
                <c:pt idx="19">
                  <c:v>28.827162199060886</c:v>
                </c:pt>
                <c:pt idx="20">
                  <c:v>27.615915825044667</c:v>
                </c:pt>
                <c:pt idx="21">
                  <c:v>21.560171626627035</c:v>
                </c:pt>
                <c:pt idx="22">
                  <c:v>20.7291031205149</c:v>
                </c:pt>
              </c:numCache>
            </c:numRef>
          </c:val>
          <c:smooth val="0"/>
        </c:ser>
        <c:ser>
          <c:idx val="2"/>
          <c:order val="2"/>
          <c:tx>
            <c:v>Real (constant 2010 dollars)</c:v>
          </c:tx>
          <c:spPr>
            <a:ln w="19050">
              <a:solidFill>
                <a:schemeClr val="tx1"/>
              </a:solidFill>
            </a:ln>
          </c:spPr>
          <c:marker>
            <c:symbol val="square"/>
            <c:size val="5"/>
            <c:spPr>
              <a:noFill/>
              <a:ln>
                <a:solidFill>
                  <a:prstClr val="black"/>
                </a:solidFill>
              </a:ln>
            </c:spPr>
          </c:marker>
          <c:val>
            <c:numRef>
              <c:f>'Ex.1-5ManhClassAoffCBRE'!$T$4:$T$26</c:f>
              <c:numCache>
                <c:formatCode>#,##0.0000</c:formatCode>
                <c:ptCount val="23"/>
                <c:pt idx="0">
                  <c:v>68.104842346161902</c:v>
                </c:pt>
                <c:pt idx="1">
                  <c:v>61.824090445407116</c:v>
                </c:pt>
                <c:pt idx="2">
                  <c:v>52.788139081884999</c:v>
                </c:pt>
                <c:pt idx="3">
                  <c:v>50.756994791097455</c:v>
                </c:pt>
                <c:pt idx="4">
                  <c:v>49.702853343573054</c:v>
                </c:pt>
                <c:pt idx="5">
                  <c:v>43.336379811346205</c:v>
                </c:pt>
                <c:pt idx="6">
                  <c:v>43.357349062639521</c:v>
                </c:pt>
                <c:pt idx="7">
                  <c:v>39.719642880098476</c:v>
                </c:pt>
                <c:pt idx="8">
                  <c:v>37.403172291740255</c:v>
                </c:pt>
                <c:pt idx="9">
                  <c:v>39.69055800466144</c:v>
                </c:pt>
                <c:pt idx="10">
                  <c:v>45.277868977275013</c:v>
                </c:pt>
                <c:pt idx="11">
                  <c:v>49.914232272951317</c:v>
                </c:pt>
                <c:pt idx="12">
                  <c:v>60.14264533239443</c:v>
                </c:pt>
                <c:pt idx="13">
                  <c:v>48.833941497084524</c:v>
                </c:pt>
                <c:pt idx="14">
                  <c:v>45.47095136589386</c:v>
                </c:pt>
                <c:pt idx="15">
                  <c:v>39.380818115139462</c:v>
                </c:pt>
                <c:pt idx="16">
                  <c:v>35.814270537909607</c:v>
                </c:pt>
                <c:pt idx="17">
                  <c:v>35.311440750561871</c:v>
                </c:pt>
                <c:pt idx="18">
                  <c:v>46.160440463195094</c:v>
                </c:pt>
                <c:pt idx="19">
                  <c:v>53.24842248045239</c:v>
                </c:pt>
                <c:pt idx="20">
                  <c:v>51.011054882276774</c:v>
                </c:pt>
                <c:pt idx="21">
                  <c:v>39.825117699691546</c:v>
                </c:pt>
                <c:pt idx="22">
                  <c:v>38.29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927008"/>
        <c:axId val="398997504"/>
      </c:lineChart>
      <c:catAx>
        <c:axId val="39492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5400000" vert="horz"/>
          <a:lstStyle/>
          <a:p>
            <a:pPr>
              <a:defRPr sz="1400" baseline="0"/>
            </a:pPr>
            <a:endParaRPr lang="en-US"/>
          </a:p>
        </c:txPr>
        <c:crossAx val="398997504"/>
        <c:crosses val="autoZero"/>
        <c:auto val="1"/>
        <c:lblAlgn val="ctr"/>
        <c:lblOffset val="100"/>
        <c:noMultiLvlLbl val="0"/>
      </c:catAx>
      <c:valAx>
        <c:axId val="398997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Gross Asking Rent ($/SF-YR)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394927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90595611285275"/>
          <c:y val="0.24066405559408721"/>
          <c:w val="0.17766457680250786"/>
          <c:h val="0.48197050983912088"/>
        </c:manualLayout>
      </c:layout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Investable Capital Market with Real Estate Components Broken Out. (Source: Based on Miles &amp; Tolleson 1997)</a:t>
            </a:r>
          </a:p>
        </c:rich>
      </c:tx>
      <c:layout>
        <c:manualLayout>
          <c:xMode val="edge"/>
          <c:yMode val="edge"/>
          <c:x val="0.13520429214834431"/>
          <c:y val="2.826857155920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91882809826303"/>
          <c:y val="0.36749143026969217"/>
          <c:w val="0.40943941301526909"/>
          <c:h val="0.37809214460439483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'Ex.1-7&amp;1-8'!$A$2:$A$12</c:f>
              <c:strCache>
                <c:ptCount val="11"/>
                <c:pt idx="0">
                  <c:v>Stocks</c:v>
                </c:pt>
                <c:pt idx="1">
                  <c:v>REIT Equity</c:v>
                </c:pt>
                <c:pt idx="2">
                  <c:v>Agricultural/Timberlands</c:v>
                </c:pt>
                <c:pt idx="3">
                  <c:v>Commercial Real Estate Equity</c:v>
                </c:pt>
                <c:pt idx="4">
                  <c:v>House Equity</c:v>
                </c:pt>
                <c:pt idx="5">
                  <c:v>Private Residential Mortgages</c:v>
                </c:pt>
                <c:pt idx="6">
                  <c:v>RMBS</c:v>
                </c:pt>
                <c:pt idx="7">
                  <c:v>CMBS</c:v>
                </c:pt>
                <c:pt idx="8">
                  <c:v>Private Commercial  Mortgages</c:v>
                </c:pt>
                <c:pt idx="9">
                  <c:v>Bonds</c:v>
                </c:pt>
                <c:pt idx="10">
                  <c:v>Private Debt</c:v>
                </c:pt>
              </c:strCache>
            </c:strRef>
          </c:cat>
          <c:val>
            <c:numRef>
              <c:f>'Ex.1-7&amp;1-8'!$C$2:$C$12</c:f>
              <c:numCache>
                <c:formatCode>0.000</c:formatCode>
                <c:ptCount val="11"/>
                <c:pt idx="0" formatCode="0.00">
                  <c:v>0.25915438992791334</c:v>
                </c:pt>
                <c:pt idx="1">
                  <c:v>4.585585949357044E-3</c:v>
                </c:pt>
                <c:pt idx="2" formatCode="0.00">
                  <c:v>1.8342343797428176E-2</c:v>
                </c:pt>
                <c:pt idx="3" formatCode="0.00">
                  <c:v>7.1419354764748644E-2</c:v>
                </c:pt>
                <c:pt idx="4" formatCode="0.00">
                  <c:v>0.16654695315199802</c:v>
                </c:pt>
                <c:pt idx="5" formatCode="0.00">
                  <c:v>6.412738146355855E-2</c:v>
                </c:pt>
                <c:pt idx="6" formatCode="0.00">
                  <c:v>6.3653028072575057E-2</c:v>
                </c:pt>
                <c:pt idx="7" formatCode="0.00">
                  <c:v>7.6426432489284076E-3</c:v>
                </c:pt>
                <c:pt idx="8" formatCode="0.00">
                  <c:v>1.9870872447213861E-2</c:v>
                </c:pt>
                <c:pt idx="9" formatCode="0.00">
                  <c:v>0.23672119395410876</c:v>
                </c:pt>
                <c:pt idx="10" formatCode="0.00">
                  <c:v>8.793625322217026E-2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Capital Market Sectors, a $70 Trillion Pie</a:t>
            </a:r>
          </a:p>
        </c:rich>
      </c:tx>
      <c:layout>
        <c:manualLayout>
          <c:xMode val="edge"/>
          <c:yMode val="edge"/>
          <c:x val="0.17121218454522688"/>
          <c:y val="3.3271749068338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939406493921076"/>
          <c:y val="0.35674708723274257"/>
          <c:w val="0.32272739210737456"/>
          <c:h val="0.39371569730867439"/>
        </c:manualLayout>
      </c:layout>
      <c:pieChart>
        <c:varyColors val="1"/>
        <c:ser>
          <c:idx val="1"/>
          <c:order val="0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'Ex.1-7&amp;1-8'!$A$17:$A$20</c:f>
              <c:strCache>
                <c:ptCount val="4"/>
                <c:pt idx="0">
                  <c:v>Public Debt (22% RE)</c:v>
                </c:pt>
                <c:pt idx="1">
                  <c:v>Public Equity (17% RE*)</c:v>
                </c:pt>
                <c:pt idx="2">
                  <c:v>Private Equity (78% RE)</c:v>
                </c:pt>
                <c:pt idx="3">
                  <c:v>Private Debt (49% RE)</c:v>
                </c:pt>
              </c:strCache>
            </c:strRef>
          </c:cat>
          <c:val>
            <c:numRef>
              <c:f>'Ex.1-7&amp;1-8'!$C$17:$C$20</c:f>
              <c:numCache>
                <c:formatCode>0%</c:formatCode>
                <c:ptCount val="4"/>
                <c:pt idx="0">
                  <c:v>0.29603521380285858</c:v>
                </c:pt>
                <c:pt idx="1">
                  <c:v>0.24256642858791347</c:v>
                </c:pt>
                <c:pt idx="2">
                  <c:v>0.30326707998422209</c:v>
                </c:pt>
                <c:pt idx="3">
                  <c:v>0.15813127762500603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Exhibit 1-9a: U.S. Commercial Property by Physical Stock</a:t>
            </a:r>
            <a:r>
              <a:rPr lang="en-US" sz="1400" baseline="0"/>
              <a:t> (billions of square feet)</a:t>
            </a:r>
          </a:p>
          <a:p>
            <a:pPr>
              <a:defRPr sz="1400"/>
            </a:pPr>
            <a:r>
              <a:rPr lang="en-US" sz="1400" b="0" baseline="0"/>
              <a:t>Total = 84 BSF (exclu Specialty/Entertnmt)</a:t>
            </a:r>
            <a:endParaRPr lang="en-US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dLbl>
              <c:idx val="8"/>
              <c:layout>
                <c:manualLayout>
                  <c:x val="0.36064990562780064"/>
                  <c:y val="7.39986422267481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'3eExh1-9'!$B$3:$C$10</c:f>
              <c:multiLvlStrCache>
                <c:ptCount val="8"/>
                <c:lvl>
                  <c:pt idx="0">
                    <c:v>12.058</c:v>
                  </c:pt>
                  <c:pt idx="1">
                    <c:v>23.852</c:v>
                  </c:pt>
                  <c:pt idx="2">
                    <c:v>2.907</c:v>
                  </c:pt>
                  <c:pt idx="3">
                    <c:v>17.336</c:v>
                  </c:pt>
                  <c:pt idx="4">
                    <c:v>2.635</c:v>
                  </c:pt>
                  <c:pt idx="5">
                    <c:v>2.557</c:v>
                  </c:pt>
                  <c:pt idx="6">
                    <c:v>0.108</c:v>
                  </c:pt>
                  <c:pt idx="7">
                    <c:v>22.645</c:v>
                  </c:pt>
                </c:lvl>
                <c:lvl>
                  <c:pt idx="0">
                    <c:v>Office</c:v>
                  </c:pt>
                  <c:pt idx="1">
                    <c:v>Industrial</c:v>
                  </c:pt>
                  <c:pt idx="2">
                    <c:v>Flex (Office/Indust)</c:v>
                  </c:pt>
                  <c:pt idx="3">
                    <c:v>Retail</c:v>
                  </c:pt>
                  <c:pt idx="4">
                    <c:v>Health Care</c:v>
                  </c:pt>
                  <c:pt idx="5">
                    <c:v>Hospitality</c:v>
                  </c:pt>
                  <c:pt idx="6">
                    <c:v>Mixed-Use</c:v>
                  </c:pt>
                  <c:pt idx="7">
                    <c:v>Multi-Family</c:v>
                  </c:pt>
                </c:lvl>
              </c:multiLvlStrCache>
            </c:multiLvlStrRef>
          </c:cat>
          <c:val>
            <c:numRef>
              <c:f>'3eExh1-9'!$C$3:$C$10</c:f>
              <c:numCache>
                <c:formatCode>General</c:formatCode>
                <c:ptCount val="8"/>
                <c:pt idx="0">
                  <c:v>12.058</c:v>
                </c:pt>
                <c:pt idx="1">
                  <c:v>23.852</c:v>
                </c:pt>
                <c:pt idx="2">
                  <c:v>2.907</c:v>
                </c:pt>
                <c:pt idx="3">
                  <c:v>17.335999999999999</c:v>
                </c:pt>
                <c:pt idx="4">
                  <c:v>2.6349999999999998</c:v>
                </c:pt>
                <c:pt idx="5">
                  <c:v>2.5569999999999999</c:v>
                </c:pt>
                <c:pt idx="6">
                  <c:v>0.108</c:v>
                </c:pt>
                <c:pt idx="7">
                  <c:v>22.645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Exhibit 1-9b: U.S. Commercial Property by Valuation </a:t>
            </a:r>
          </a:p>
          <a:p>
            <a:pPr>
              <a:defRPr sz="1400"/>
            </a:pPr>
            <a:r>
              <a:rPr lang="en-US" sz="1400"/>
              <a:t>($ billions)</a:t>
            </a:r>
          </a:p>
          <a:p>
            <a:pPr>
              <a:defRPr sz="1400"/>
            </a:pPr>
            <a:r>
              <a:rPr lang="en-US" sz="1400" b="0"/>
              <a:t>Total = $9,173 billion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'3eExh1-9'!$G$3:$H$11</c:f>
              <c:multiLvlStrCache>
                <c:ptCount val="9"/>
                <c:lvl>
                  <c:pt idx="0">
                    <c:v>1230</c:v>
                  </c:pt>
                  <c:pt idx="1">
                    <c:v>1073</c:v>
                  </c:pt>
                  <c:pt idx="2">
                    <c:v>218</c:v>
                  </c:pt>
                  <c:pt idx="3">
                    <c:v>1751</c:v>
                  </c:pt>
                  <c:pt idx="4">
                    <c:v>1291</c:v>
                  </c:pt>
                  <c:pt idx="5">
                    <c:v>243</c:v>
                  </c:pt>
                  <c:pt idx="6">
                    <c:v>10</c:v>
                  </c:pt>
                  <c:pt idx="7">
                    <c:v>1404</c:v>
                  </c:pt>
                  <c:pt idx="8">
                    <c:v>1953</c:v>
                  </c:pt>
                </c:lvl>
                <c:lvl>
                  <c:pt idx="0">
                    <c:v>Office</c:v>
                  </c:pt>
                  <c:pt idx="1">
                    <c:v>Industrial</c:v>
                  </c:pt>
                  <c:pt idx="2">
                    <c:v>Flex (Office/Indust)</c:v>
                  </c:pt>
                  <c:pt idx="3">
                    <c:v>Retail</c:v>
                  </c:pt>
                  <c:pt idx="4">
                    <c:v>Health Care</c:v>
                  </c:pt>
                  <c:pt idx="5">
                    <c:v>Hospitality</c:v>
                  </c:pt>
                  <c:pt idx="6">
                    <c:v>Mixed-Use</c:v>
                  </c:pt>
                  <c:pt idx="7">
                    <c:v>Multi-Family</c:v>
                  </c:pt>
                  <c:pt idx="8">
                    <c:v>Specialty/Entertainment</c:v>
                  </c:pt>
                </c:lvl>
              </c:multiLvlStrCache>
            </c:multiLvlStrRef>
          </c:cat>
          <c:val>
            <c:numRef>
              <c:f>'3eExh1-9'!$D$3:$D$11</c:f>
              <c:numCache>
                <c:formatCode>General</c:formatCode>
                <c:ptCount val="9"/>
                <c:pt idx="0">
                  <c:v>1229.9549999999999</c:v>
                </c:pt>
                <c:pt idx="1">
                  <c:v>1073.3219999999999</c:v>
                </c:pt>
                <c:pt idx="2">
                  <c:v>218.07300000000001</c:v>
                </c:pt>
                <c:pt idx="3">
                  <c:v>1750.9469999999999</c:v>
                </c:pt>
                <c:pt idx="4">
                  <c:v>1291.039</c:v>
                </c:pt>
                <c:pt idx="5">
                  <c:v>242.88900000000001</c:v>
                </c:pt>
                <c:pt idx="6">
                  <c:v>10.227</c:v>
                </c:pt>
                <c:pt idx="7">
                  <c:v>1403.8969999999999</c:v>
                </c:pt>
                <c:pt idx="8">
                  <c:v>1953.009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Exhibit 1-11: Average Commercial Property Transaction</a:t>
            </a:r>
            <a:r>
              <a:rPr lang="en-US" sz="1200" baseline="0"/>
              <a:t> Cap Rates: 2001-2010</a:t>
            </a:r>
            <a:endParaRPr lang="en-US" sz="1200"/>
          </a:p>
        </c:rich>
      </c:tx>
      <c:layout/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4175076706962"/>
          <c:y val="9.5611681451211003E-2"/>
          <c:w val="0.72906472958485824"/>
          <c:h val="0.76436851722648602"/>
        </c:manualLayout>
      </c:layout>
      <c:lineChart>
        <c:grouping val="standard"/>
        <c:varyColors val="0"/>
        <c:ser>
          <c:idx val="1"/>
          <c:order val="0"/>
          <c:tx>
            <c:strRef>
              <c:f>'3eExh1-11'!$C$2</c:f>
              <c:strCache>
                <c:ptCount val="1"/>
                <c:pt idx="0">
                  <c:v>Apts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'3eExh1-11'!$B$3:$B$12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'3eExh1-11'!$C$3:$C$12</c:f>
              <c:numCache>
                <c:formatCode>0.0%</c:formatCode>
                <c:ptCount val="10"/>
                <c:pt idx="0">
                  <c:v>8.4967150894685942E-2</c:v>
                </c:pt>
                <c:pt idx="1">
                  <c:v>8.0598244461154156E-2</c:v>
                </c:pt>
                <c:pt idx="2">
                  <c:v>7.3602469531205791E-2</c:v>
                </c:pt>
                <c:pt idx="3">
                  <c:v>6.7413362826844264E-2</c:v>
                </c:pt>
                <c:pt idx="4">
                  <c:v>6.0438050829746938E-2</c:v>
                </c:pt>
                <c:pt idx="5">
                  <c:v>6.074870392141795E-2</c:v>
                </c:pt>
                <c:pt idx="6">
                  <c:v>6.1439173197492161E-2</c:v>
                </c:pt>
                <c:pt idx="7">
                  <c:v>6.4649618106796133E-2</c:v>
                </c:pt>
                <c:pt idx="8">
                  <c:v>6.9951890431309907E-2</c:v>
                </c:pt>
                <c:pt idx="9">
                  <c:v>6.6792196509900981E-2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'3eExh1-11'!$D$2</c:f>
              <c:strCache>
                <c:ptCount val="1"/>
                <c:pt idx="0">
                  <c:v>Indust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'3eExh1-11'!$B$3:$B$12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'3eExh1-11'!$D$3:$D$12</c:f>
              <c:numCache>
                <c:formatCode>0.0%</c:formatCode>
                <c:ptCount val="10"/>
                <c:pt idx="0">
                  <c:v>9.587519679861356E-2</c:v>
                </c:pt>
                <c:pt idx="1">
                  <c:v>9.4381412720725491E-2</c:v>
                </c:pt>
                <c:pt idx="2">
                  <c:v>8.827756465388617E-2</c:v>
                </c:pt>
                <c:pt idx="3">
                  <c:v>8.1879391168492174E-2</c:v>
                </c:pt>
                <c:pt idx="4">
                  <c:v>7.669433304905221E-2</c:v>
                </c:pt>
                <c:pt idx="5">
                  <c:v>7.2117713792057767E-2</c:v>
                </c:pt>
                <c:pt idx="6">
                  <c:v>6.9075391886320961E-2</c:v>
                </c:pt>
                <c:pt idx="7">
                  <c:v>7.381578743961352E-2</c:v>
                </c:pt>
                <c:pt idx="8">
                  <c:v>8.5611818181818164E-2</c:v>
                </c:pt>
                <c:pt idx="9">
                  <c:v>8.3197751255813954E-2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'3eExh1-11'!$E$2</c:f>
              <c:strCache>
                <c:ptCount val="1"/>
                <c:pt idx="0">
                  <c:v>Office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'3eExh1-11'!$B$3:$B$12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'3eExh1-11'!$E$3:$E$12</c:f>
              <c:numCache>
                <c:formatCode>0.0%</c:formatCode>
                <c:ptCount val="10"/>
                <c:pt idx="0">
                  <c:v>9.5800638945631733E-2</c:v>
                </c:pt>
                <c:pt idx="1">
                  <c:v>9.175837048268308E-2</c:v>
                </c:pt>
                <c:pt idx="2">
                  <c:v>8.5758647411638425E-2</c:v>
                </c:pt>
                <c:pt idx="3">
                  <c:v>7.8856021519871825E-2</c:v>
                </c:pt>
                <c:pt idx="4">
                  <c:v>7.2745106888493574E-2</c:v>
                </c:pt>
                <c:pt idx="5">
                  <c:v>6.9297570753963006E-2</c:v>
                </c:pt>
                <c:pt idx="6">
                  <c:v>6.4294941911034617E-2</c:v>
                </c:pt>
                <c:pt idx="7">
                  <c:v>7.0655770345238095E-2</c:v>
                </c:pt>
                <c:pt idx="8">
                  <c:v>8.2800775193798457E-2</c:v>
                </c:pt>
                <c:pt idx="9">
                  <c:v>7.5410347440170944E-2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'3eExh1-11'!$F$2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'3eExh1-11'!$B$3:$B$12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'3eExh1-11'!$F$3:$F$12</c:f>
              <c:numCache>
                <c:formatCode>0.0%</c:formatCode>
                <c:ptCount val="10"/>
                <c:pt idx="0">
                  <c:v>9.4460132748404757E-2</c:v>
                </c:pt>
                <c:pt idx="1">
                  <c:v>9.1468034234680182E-2</c:v>
                </c:pt>
                <c:pt idx="2">
                  <c:v>8.2790679583586518E-2</c:v>
                </c:pt>
                <c:pt idx="3">
                  <c:v>7.7335247578472752E-2</c:v>
                </c:pt>
                <c:pt idx="4">
                  <c:v>7.1613806842080671E-2</c:v>
                </c:pt>
                <c:pt idx="5">
                  <c:v>6.8746160392452904E-2</c:v>
                </c:pt>
                <c:pt idx="6">
                  <c:v>6.6119357870039475E-2</c:v>
                </c:pt>
                <c:pt idx="7">
                  <c:v>6.8942374325773215E-2</c:v>
                </c:pt>
                <c:pt idx="8">
                  <c:v>7.8657957619607852E-2</c:v>
                </c:pt>
                <c:pt idx="9">
                  <c:v>7.8125977619791662E-2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001424"/>
        <c:axId val="399001816"/>
      </c:lineChart>
      <c:catAx>
        <c:axId val="39900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001816"/>
        <c:crosses val="autoZero"/>
        <c:auto val="1"/>
        <c:lblAlgn val="ctr"/>
        <c:lblOffset val="100"/>
        <c:noMultiLvlLbl val="0"/>
      </c:catAx>
      <c:valAx>
        <c:axId val="399001816"/>
        <c:scaling>
          <c:orientation val="minMax"/>
          <c:max val="0.1"/>
          <c:min val="0.05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001424"/>
        <c:crosses val="autoZero"/>
        <c:crossBetween val="between"/>
        <c:majorUnit val="1.0000000000000004E-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</xdr:row>
      <xdr:rowOff>11340</xdr:rowOff>
    </xdr:from>
    <xdr:to>
      <xdr:col>13</xdr:col>
      <xdr:colOff>523783</xdr:colOff>
      <xdr:row>37</xdr:row>
      <xdr:rowOff>69215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0.00467</cdr:x>
      <cdr:y>0.95321</cdr:y>
    </cdr:from>
    <cdr:to>
      <cdr:x>0.28115</cdr:x>
      <cdr:y>0.98621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357" y="5567589"/>
          <a:ext cx="2687411" cy="192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CBRE Econometrics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0</xdr:row>
      <xdr:rowOff>60960</xdr:rowOff>
    </xdr:from>
    <xdr:to>
      <xdr:col>15</xdr:col>
      <xdr:colOff>419100</xdr:colOff>
      <xdr:row>38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21</xdr:row>
      <xdr:rowOff>68580</xdr:rowOff>
    </xdr:from>
    <xdr:to>
      <xdr:col>6</xdr:col>
      <xdr:colOff>7620</xdr:colOff>
      <xdr:row>46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0.01059</cdr:x>
      <cdr:y>0.81807</cdr:y>
    </cdr:from>
    <cdr:to>
      <cdr:x>0.55922</cdr:x>
      <cdr:y>0.98002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6107"/>
          <a:ext cx="2763343" cy="668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*Corporate real estate owned by publicly traded firms, plus REITs.</a:t>
          </a:r>
        </a:p>
        <a:p xmlns:a="http://schemas.openxmlformats.org/drawingml/2006/main">
          <a:pPr algn="l" rtl="0">
            <a:defRPr sz="1000"/>
          </a:pPr>
          <a:r>
            <a:rPr lang="en-US" sz="8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Source: Authors' estimates based on Miles &amp; Tolleson (1997) updated with FRB statistics.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152399</xdr:rowOff>
    </xdr:from>
    <xdr:to>
      <xdr:col>6</xdr:col>
      <xdr:colOff>561974</xdr:colOff>
      <xdr:row>41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44</xdr:row>
      <xdr:rowOff>19050</xdr:rowOff>
    </xdr:from>
    <xdr:to>
      <xdr:col>5</xdr:col>
      <xdr:colOff>295275</xdr:colOff>
      <xdr:row>71</xdr:row>
      <xdr:rowOff>19050</xdr:rowOff>
    </xdr:to>
    <xdr:grpSp>
      <xdr:nvGrpSpPr>
        <xdr:cNvPr id="3" name="Group 2"/>
        <xdr:cNvGrpSpPr/>
      </xdr:nvGrpSpPr>
      <xdr:grpSpPr>
        <a:xfrm>
          <a:off x="276225" y="7395210"/>
          <a:ext cx="4400550" cy="4526280"/>
          <a:chOff x="1447800" y="874709"/>
          <a:chExt cx="6479459" cy="5559845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447800" y="874709"/>
            <a:ext cx="6479459" cy="5297491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5" name="TextBox 4"/>
          <xdr:cNvSpPr txBox="1"/>
        </xdr:nvSpPr>
        <xdr:spPr>
          <a:xfrm>
            <a:off x="1828800" y="6096000"/>
            <a:ext cx="5562600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600"/>
              <a:t>Source: Florance, Miller, Spivey, Peng, </a:t>
            </a:r>
            <a:r>
              <a:rPr lang="en-US" sz="1600" i="1" u="sng"/>
              <a:t>JREPM</a:t>
            </a:r>
            <a:r>
              <a:rPr lang="en-US" sz="1600"/>
              <a:t> 16(2) 2010</a:t>
            </a:r>
          </a:p>
        </xdr:txBody>
      </xdr:sp>
    </xdr:grpSp>
    <xdr:clientData/>
  </xdr:twoCellAnchor>
  <xdr:twoCellAnchor>
    <xdr:from>
      <xdr:col>7</xdr:col>
      <xdr:colOff>0</xdr:colOff>
      <xdr:row>13</xdr:row>
      <xdr:rowOff>0</xdr:rowOff>
    </xdr:from>
    <xdr:to>
      <xdr:col>15</xdr:col>
      <xdr:colOff>295274</xdr:colOff>
      <xdr:row>41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0</xdr:row>
      <xdr:rowOff>123824</xdr:rowOff>
    </xdr:from>
    <xdr:to>
      <xdr:col>15</xdr:col>
      <xdr:colOff>314325</xdr:colOff>
      <xdr:row>23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0.01761</cdr:x>
      <cdr:y>0.93924</cdr:y>
    </cdr:from>
    <cdr:to>
      <cdr:x>0.45599</cdr:x>
      <cdr:y>0.99747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0" y="3533776"/>
          <a:ext cx="23717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 e: Real Capital Analytics Inc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eltner/Documents/BOOK_GM2e_SW/CD%20files%20from%20book%20as%20published%202006/Appendices%20and%20Resources%20by%20Chapter/chapter%201/Geltner-Miller%20Chapter%201%20Data%20&amp;%20Exhibi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h1-9&amp;11col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Exh1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 Hsg"/>
      <sheetName val="CPI All Urban"/>
      <sheetName val="Exh.1-4"/>
      <sheetName val="Ex.1-7&amp;1-8"/>
      <sheetName val="FRB Data"/>
      <sheetName val="Exhibit 2-1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Stocks</v>
          </cell>
          <cell r="C2">
            <v>0.25915438992791334</v>
          </cell>
        </row>
        <row r="3">
          <cell r="A3" t="str">
            <v>REIT Equity</v>
          </cell>
          <cell r="C3">
            <v>4.585585949357044E-3</v>
          </cell>
        </row>
        <row r="4">
          <cell r="A4" t="str">
            <v>Agricultural/Timberlands</v>
          </cell>
          <cell r="C4">
            <v>1.8342343797428176E-2</v>
          </cell>
        </row>
        <row r="5">
          <cell r="A5" t="str">
            <v>Commercial Real Estate Equity</v>
          </cell>
          <cell r="C5">
            <v>7.1419354764748644E-2</v>
          </cell>
        </row>
        <row r="6">
          <cell r="A6" t="str">
            <v>House Equity</v>
          </cell>
          <cell r="C6">
            <v>0.16654695315199802</v>
          </cell>
        </row>
        <row r="7">
          <cell r="A7" t="str">
            <v>Private Residential Mortgages</v>
          </cell>
          <cell r="C7">
            <v>6.412738146355855E-2</v>
          </cell>
        </row>
        <row r="8">
          <cell r="A8" t="str">
            <v>RMBS</v>
          </cell>
          <cell r="C8">
            <v>6.3653028072575057E-2</v>
          </cell>
        </row>
        <row r="9">
          <cell r="A9" t="str">
            <v>CMBS</v>
          </cell>
          <cell r="C9">
            <v>7.6426432489284076E-3</v>
          </cell>
        </row>
        <row r="10">
          <cell r="A10" t="str">
            <v>Private Commercial  Mortgages</v>
          </cell>
          <cell r="C10">
            <v>1.9870872447213861E-2</v>
          </cell>
        </row>
        <row r="11">
          <cell r="A11" t="str">
            <v>Bonds</v>
          </cell>
          <cell r="C11">
            <v>0.23672119395410876</v>
          </cell>
        </row>
        <row r="12">
          <cell r="A12" t="str">
            <v>Private Debt</v>
          </cell>
          <cell r="C12">
            <v>8.793625322217026E-2</v>
          </cell>
        </row>
        <row r="17">
          <cell r="A17" t="str">
            <v>Public Debt (22% RE)</v>
          </cell>
          <cell r="C17">
            <v>0.29603521380285858</v>
          </cell>
        </row>
        <row r="18">
          <cell r="A18" t="str">
            <v>Public Equity (17% RE*)</v>
          </cell>
          <cell r="C18">
            <v>0.24256642858791347</v>
          </cell>
        </row>
        <row r="19">
          <cell r="A19" t="str">
            <v>Private Equity (78% RE)</v>
          </cell>
          <cell r="C19">
            <v>0.30326707998422209</v>
          </cell>
        </row>
        <row r="20">
          <cell r="A20" t="str">
            <v>Private Debt (49% RE)</v>
          </cell>
          <cell r="C20">
            <v>0.15813127762500603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eExh1-9"/>
      <sheetName val="3eExh1-11"/>
    </sheetNames>
    <sheetDataSet>
      <sheetData sheetId="0">
        <row r="3">
          <cell r="B3" t="str">
            <v>Office</v>
          </cell>
          <cell r="C3">
            <v>12.058</v>
          </cell>
          <cell r="D3">
            <v>1229.9549999999999</v>
          </cell>
          <cell r="G3" t="str">
            <v>Office</v>
          </cell>
          <cell r="H3">
            <v>1229.9549999999999</v>
          </cell>
        </row>
        <row r="4">
          <cell r="B4" t="str">
            <v>Industrial</v>
          </cell>
          <cell r="C4">
            <v>23.852</v>
          </cell>
          <cell r="D4">
            <v>1073.3219999999999</v>
          </cell>
          <cell r="G4" t="str">
            <v>Industrial</v>
          </cell>
          <cell r="H4">
            <v>1073.3219999999999</v>
          </cell>
        </row>
        <row r="5">
          <cell r="B5" t="str">
            <v>Flex (Office/Indust)</v>
          </cell>
          <cell r="C5">
            <v>2.907</v>
          </cell>
          <cell r="D5">
            <v>218.07300000000001</v>
          </cell>
          <cell r="G5" t="str">
            <v>Flex (Office/Indust)</v>
          </cell>
          <cell r="H5">
            <v>218.07300000000001</v>
          </cell>
        </row>
        <row r="6">
          <cell r="B6" t="str">
            <v>Retail</v>
          </cell>
          <cell r="C6">
            <v>17.335999999999999</v>
          </cell>
          <cell r="D6">
            <v>1750.9469999999999</v>
          </cell>
          <cell r="G6" t="str">
            <v>Retail</v>
          </cell>
          <cell r="H6">
            <v>1750.9469999999999</v>
          </cell>
        </row>
        <row r="7">
          <cell r="B7" t="str">
            <v>Health Care</v>
          </cell>
          <cell r="C7">
            <v>2.6349999999999998</v>
          </cell>
          <cell r="D7">
            <v>1291.039</v>
          </cell>
          <cell r="G7" t="str">
            <v>Health Care</v>
          </cell>
          <cell r="H7">
            <v>1291.039</v>
          </cell>
        </row>
        <row r="8">
          <cell r="B8" t="str">
            <v>Hospitality</v>
          </cell>
          <cell r="C8">
            <v>2.5569999999999999</v>
          </cell>
          <cell r="D8">
            <v>242.88900000000001</v>
          </cell>
          <cell r="G8" t="str">
            <v>Hospitality</v>
          </cell>
          <cell r="H8">
            <v>242.88900000000001</v>
          </cell>
        </row>
        <row r="9">
          <cell r="B9" t="str">
            <v>Mixed-Use</v>
          </cell>
          <cell r="C9">
            <v>0.108</v>
          </cell>
          <cell r="D9">
            <v>10.227</v>
          </cell>
          <cell r="G9" t="str">
            <v>Mixed-Use</v>
          </cell>
          <cell r="H9">
            <v>10.227</v>
          </cell>
        </row>
        <row r="10">
          <cell r="B10" t="str">
            <v>Multi-Family</v>
          </cell>
          <cell r="C10">
            <v>22.645</v>
          </cell>
          <cell r="D10">
            <v>1403.8969999999999</v>
          </cell>
          <cell r="G10" t="str">
            <v>Multi-Family</v>
          </cell>
          <cell r="H10">
            <v>1403.8969999999999</v>
          </cell>
        </row>
        <row r="11">
          <cell r="D11">
            <v>1953.009</v>
          </cell>
          <cell r="G11" t="str">
            <v>Specialty/Entertainment</v>
          </cell>
          <cell r="H11">
            <v>1953.009</v>
          </cell>
        </row>
      </sheetData>
      <sheetData sheetId="1">
        <row r="2">
          <cell r="C2" t="str">
            <v>Apts</v>
          </cell>
          <cell r="D2" t="str">
            <v>Indust</v>
          </cell>
          <cell r="E2" t="str">
            <v>Office</v>
          </cell>
          <cell r="F2" t="str">
            <v>Retail</v>
          </cell>
        </row>
        <row r="3">
          <cell r="B3">
            <v>2001</v>
          </cell>
          <cell r="C3">
            <v>8.4967150894685942E-2</v>
          </cell>
          <cell r="D3">
            <v>9.587519679861356E-2</v>
          </cell>
          <cell r="E3">
            <v>9.5800638945631733E-2</v>
          </cell>
          <cell r="F3">
            <v>9.4460132748404757E-2</v>
          </cell>
        </row>
        <row r="4">
          <cell r="B4">
            <v>2002</v>
          </cell>
          <cell r="C4">
            <v>8.0598244461154156E-2</v>
          </cell>
          <cell r="D4">
            <v>9.4381412720725491E-2</v>
          </cell>
          <cell r="E4">
            <v>9.175837048268308E-2</v>
          </cell>
          <cell r="F4">
            <v>9.1468034234680182E-2</v>
          </cell>
        </row>
        <row r="5">
          <cell r="B5">
            <v>2003</v>
          </cell>
          <cell r="C5">
            <v>7.3602469531205791E-2</v>
          </cell>
          <cell r="D5">
            <v>8.827756465388617E-2</v>
          </cell>
          <cell r="E5">
            <v>8.5758647411638425E-2</v>
          </cell>
          <cell r="F5">
            <v>8.2790679583586518E-2</v>
          </cell>
        </row>
        <row r="6">
          <cell r="B6">
            <v>2004</v>
          </cell>
          <cell r="C6">
            <v>6.7413362826844264E-2</v>
          </cell>
          <cell r="D6">
            <v>8.1879391168492174E-2</v>
          </cell>
          <cell r="E6">
            <v>7.8856021519871825E-2</v>
          </cell>
          <cell r="F6">
            <v>7.7335247578472752E-2</v>
          </cell>
        </row>
        <row r="7">
          <cell r="B7">
            <v>2005</v>
          </cell>
          <cell r="C7">
            <v>6.0438050829746938E-2</v>
          </cell>
          <cell r="D7">
            <v>7.669433304905221E-2</v>
          </cell>
          <cell r="E7">
            <v>7.2745106888493574E-2</v>
          </cell>
          <cell r="F7">
            <v>7.1613806842080671E-2</v>
          </cell>
        </row>
        <row r="8">
          <cell r="B8">
            <v>2006</v>
          </cell>
          <cell r="C8">
            <v>6.074870392141795E-2</v>
          </cell>
          <cell r="D8">
            <v>7.2117713792057767E-2</v>
          </cell>
          <cell r="E8">
            <v>6.9297570753963006E-2</v>
          </cell>
          <cell r="F8">
            <v>6.8746160392452904E-2</v>
          </cell>
        </row>
        <row r="9">
          <cell r="B9">
            <v>2007</v>
          </cell>
          <cell r="C9">
            <v>6.1439173197492161E-2</v>
          </cell>
          <cell r="D9">
            <v>6.9075391886320961E-2</v>
          </cell>
          <cell r="E9">
            <v>6.4294941911034617E-2</v>
          </cell>
          <cell r="F9">
            <v>6.6119357870039475E-2</v>
          </cell>
        </row>
        <row r="10">
          <cell r="B10">
            <v>2008</v>
          </cell>
          <cell r="C10">
            <v>6.4649618106796133E-2</v>
          </cell>
          <cell r="D10">
            <v>7.381578743961352E-2</v>
          </cell>
          <cell r="E10">
            <v>7.0655770345238095E-2</v>
          </cell>
          <cell r="F10">
            <v>6.8942374325773215E-2</v>
          </cell>
        </row>
        <row r="11">
          <cell r="B11">
            <v>2009</v>
          </cell>
          <cell r="C11">
            <v>6.9951890431309907E-2</v>
          </cell>
          <cell r="D11">
            <v>8.5611818181818164E-2</v>
          </cell>
          <cell r="E11">
            <v>8.2800775193798457E-2</v>
          </cell>
          <cell r="F11">
            <v>7.8657957619607852E-2</v>
          </cell>
        </row>
        <row r="12">
          <cell r="B12">
            <v>2010</v>
          </cell>
          <cell r="C12">
            <v>6.6792196509900981E-2</v>
          </cell>
          <cell r="D12">
            <v>8.3197751255813954E-2</v>
          </cell>
          <cell r="E12">
            <v>7.5410347440170944E-2</v>
          </cell>
          <cell r="F12">
            <v>7.8125977619791662E-2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ClassAoffCBRE"/>
      <sheetName val="NYaskRentOffCoStar"/>
    </sheetNames>
    <sheetDataSet>
      <sheetData sheetId="0">
        <row r="4">
          <cell r="O4">
            <v>1988</v>
          </cell>
          <cell r="P4">
            <v>36.869999999999997</v>
          </cell>
          <cell r="S4">
            <v>36.869999999999997</v>
          </cell>
          <cell r="T4">
            <v>68.104842346161902</v>
          </cell>
        </row>
        <row r="5">
          <cell r="O5">
            <v>1989</v>
          </cell>
          <cell r="P5">
            <v>35.200000000000003</v>
          </cell>
          <cell r="S5">
            <v>33.46978182749762</v>
          </cell>
          <cell r="T5">
            <v>61.824090445407116</v>
          </cell>
        </row>
        <row r="6">
          <cell r="O6">
            <v>1990</v>
          </cell>
          <cell r="P6">
            <v>31.46</v>
          </cell>
          <cell r="S6">
            <v>28.577978024770875</v>
          </cell>
          <cell r="T6">
            <v>52.788139081884999</v>
          </cell>
        </row>
        <row r="7">
          <cell r="O7">
            <v>1991</v>
          </cell>
          <cell r="P7">
            <v>31.67</v>
          </cell>
          <cell r="S7">
            <v>27.478375009456695</v>
          </cell>
          <cell r="T7">
            <v>50.756994791097455</v>
          </cell>
        </row>
        <row r="8">
          <cell r="O8">
            <v>1992</v>
          </cell>
          <cell r="P8">
            <v>31.97</v>
          </cell>
          <cell r="S8">
            <v>26.907693192550393</v>
          </cell>
          <cell r="T8">
            <v>49.702853343573054</v>
          </cell>
        </row>
        <row r="9">
          <cell r="O9">
            <v>1993</v>
          </cell>
          <cell r="P9">
            <v>28.71</v>
          </cell>
          <cell r="S9">
            <v>23.461067797837437</v>
          </cell>
          <cell r="T9">
            <v>43.336379811346205</v>
          </cell>
        </row>
        <row r="10">
          <cell r="O10">
            <v>1994</v>
          </cell>
          <cell r="P10">
            <v>29.44</v>
          </cell>
          <cell r="S10">
            <v>23.472419946503383</v>
          </cell>
          <cell r="T10">
            <v>43.357349062639521</v>
          </cell>
        </row>
        <row r="11">
          <cell r="O11">
            <v>1995</v>
          </cell>
          <cell r="P11">
            <v>27.79</v>
          </cell>
          <cell r="S11">
            <v>21.503070597325326</v>
          </cell>
          <cell r="T11">
            <v>39.719642880098476</v>
          </cell>
        </row>
        <row r="12">
          <cell r="O12">
            <v>1996</v>
          </cell>
          <cell r="P12">
            <v>26.89</v>
          </cell>
          <cell r="S12">
            <v>20.249000142853731</v>
          </cell>
          <cell r="T12">
            <v>37.403172291740255</v>
          </cell>
        </row>
        <row r="13">
          <cell r="O13">
            <v>1997</v>
          </cell>
          <cell r="P13">
            <v>29.19</v>
          </cell>
          <cell r="S13">
            <v>21.487324883504964</v>
          </cell>
          <cell r="T13">
            <v>39.69055800466144</v>
          </cell>
        </row>
        <row r="14">
          <cell r="O14">
            <v>1998</v>
          </cell>
          <cell r="P14">
            <v>33.86</v>
          </cell>
          <cell r="S14">
            <v>24.512134110919199</v>
          </cell>
          <cell r="T14">
            <v>45.277868977275013</v>
          </cell>
        </row>
        <row r="15">
          <cell r="O15">
            <v>1999</v>
          </cell>
          <cell r="P15">
            <v>38.06</v>
          </cell>
          <cell r="S15">
            <v>27.022127656498839</v>
          </cell>
          <cell r="T15">
            <v>49.914232272951317</v>
          </cell>
        </row>
        <row r="16">
          <cell r="O16">
            <v>2000</v>
          </cell>
          <cell r="P16">
            <v>47.57</v>
          </cell>
          <cell r="S16">
            <v>32.559495874530121</v>
          </cell>
          <cell r="T16">
            <v>60.14264533239443</v>
          </cell>
        </row>
        <row r="17">
          <cell r="O17">
            <v>2001</v>
          </cell>
          <cell r="P17">
            <v>39.880000000000003</v>
          </cell>
          <cell r="S17">
            <v>26.437289346415696</v>
          </cell>
          <cell r="T17">
            <v>48.833941497084524</v>
          </cell>
        </row>
        <row r="18">
          <cell r="O18">
            <v>2002</v>
          </cell>
          <cell r="P18">
            <v>37.53</v>
          </cell>
          <cell r="S18">
            <v>24.616663354701792</v>
          </cell>
          <cell r="T18">
            <v>45.47095136589386</v>
          </cell>
        </row>
        <row r="19">
          <cell r="O19">
            <v>2003</v>
          </cell>
          <cell r="P19">
            <v>33.19</v>
          </cell>
          <cell r="S19">
            <v>21.319640628857851</v>
          </cell>
          <cell r="T19">
            <v>39.380818115139462</v>
          </cell>
        </row>
        <row r="20">
          <cell r="O20">
            <v>2004</v>
          </cell>
          <cell r="P20">
            <v>31.17</v>
          </cell>
          <cell r="S20">
            <v>19.38881449899052</v>
          </cell>
          <cell r="T20">
            <v>35.814270537909607</v>
          </cell>
        </row>
        <row r="21">
          <cell r="O21">
            <v>2005</v>
          </cell>
          <cell r="P21">
            <v>31.51</v>
          </cell>
          <cell r="S21">
            <v>19.116596935292481</v>
          </cell>
          <cell r="T21">
            <v>35.311440750561871</v>
          </cell>
        </row>
        <row r="22">
          <cell r="O22">
            <v>2006</v>
          </cell>
          <cell r="P22">
            <v>42.97</v>
          </cell>
          <cell r="S22">
            <v>24.98993289239905</v>
          </cell>
          <cell r="T22">
            <v>46.160440463195094</v>
          </cell>
        </row>
        <row r="23">
          <cell r="O23">
            <v>2007</v>
          </cell>
          <cell r="P23">
            <v>50.9</v>
          </cell>
          <cell r="S23">
            <v>28.827162199060886</v>
          </cell>
          <cell r="T23">
            <v>53.24842248045239</v>
          </cell>
        </row>
        <row r="24">
          <cell r="O24">
            <v>2008</v>
          </cell>
          <cell r="P24">
            <v>51.21</v>
          </cell>
          <cell r="S24">
            <v>27.615915825044667</v>
          </cell>
          <cell r="T24">
            <v>51.011054882276774</v>
          </cell>
        </row>
        <row r="25">
          <cell r="O25">
            <v>2009</v>
          </cell>
          <cell r="P25">
            <v>39.409999999999997</v>
          </cell>
          <cell r="S25">
            <v>21.560171626627035</v>
          </cell>
          <cell r="T25">
            <v>39.825117699691546</v>
          </cell>
        </row>
        <row r="26">
          <cell r="O26">
            <v>2010</v>
          </cell>
          <cell r="P26">
            <v>38.29</v>
          </cell>
          <cell r="S26">
            <v>20.7291031205149</v>
          </cell>
          <cell r="T26">
            <v>38.29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showGridLines="0" tabSelected="1" zoomScale="84" zoomScaleNormal="84" workbookViewId="0"/>
  </sheetViews>
  <sheetFormatPr defaultColWidth="7.21875" defaultRowHeight="13.5" customHeight="1"/>
  <cols>
    <col min="1" max="13" width="9.88671875" style="44" customWidth="1"/>
    <col min="14" max="14" width="9.88671875" style="69" customWidth="1"/>
    <col min="15" max="16" width="8.88671875" style="57" customWidth="1"/>
    <col min="17" max="20" width="11.44140625" style="57" customWidth="1"/>
    <col min="21" max="25" width="8.88671875" style="57" customWidth="1"/>
    <col min="26" max="26" width="9.6640625" style="44" customWidth="1"/>
    <col min="27" max="16384" width="7.21875" style="44"/>
  </cols>
  <sheetData>
    <row r="1" spans="1:27" ht="15" customHeight="1">
      <c r="A1" s="43"/>
      <c r="N1" s="44"/>
      <c r="O1" s="45" t="s">
        <v>99</v>
      </c>
      <c r="P1" s="45"/>
      <c r="Q1" s="44"/>
      <c r="R1" s="44"/>
      <c r="S1" s="44"/>
      <c r="T1" s="44"/>
      <c r="U1" s="44"/>
      <c r="V1" s="44"/>
      <c r="W1" s="44"/>
      <c r="X1" s="44"/>
      <c r="Y1" s="46"/>
    </row>
    <row r="2" spans="1:27" ht="15" customHeight="1">
      <c r="A2" s="47" t="s">
        <v>105</v>
      </c>
      <c r="N2" s="44"/>
      <c r="O2" s="48" t="s">
        <v>100</v>
      </c>
      <c r="P2" s="48"/>
      <c r="Q2" s="49"/>
      <c r="R2" s="49"/>
      <c r="S2" s="49"/>
      <c r="T2" s="49"/>
      <c r="U2" s="44"/>
      <c r="V2" s="44"/>
      <c r="W2" s="44"/>
      <c r="X2" s="44"/>
      <c r="Y2" s="46"/>
    </row>
    <row r="3" spans="1:27" ht="40.799999999999997">
      <c r="N3" s="50"/>
      <c r="O3" s="51" t="s">
        <v>2</v>
      </c>
      <c r="P3" s="51" t="s">
        <v>101</v>
      </c>
      <c r="Q3" s="51" t="s">
        <v>102</v>
      </c>
      <c r="R3" s="51" t="s">
        <v>0</v>
      </c>
      <c r="S3" s="51" t="s">
        <v>103</v>
      </c>
      <c r="T3" s="51" t="s">
        <v>104</v>
      </c>
      <c r="U3" s="52"/>
      <c r="V3" s="52"/>
      <c r="W3" s="52"/>
      <c r="X3" s="52"/>
      <c r="Y3" s="52"/>
      <c r="AA3" s="53"/>
    </row>
    <row r="4" spans="1:27" ht="13.5" customHeight="1">
      <c r="N4" s="54"/>
      <c r="O4" s="55">
        <v>1988</v>
      </c>
      <c r="P4" s="56">
        <v>36.869999999999997</v>
      </c>
      <c r="R4" s="58">
        <v>1</v>
      </c>
      <c r="S4" s="58">
        <f t="shared" ref="S4:S26" si="0">P4/R4</f>
        <v>36.869999999999997</v>
      </c>
      <c r="T4" s="59">
        <f t="shared" ref="T4:T26" si="1">P4*($R$26/R4)</f>
        <v>68.104842346161902</v>
      </c>
      <c r="U4" s="60"/>
      <c r="V4" s="60"/>
      <c r="W4" s="60"/>
      <c r="X4" s="60"/>
      <c r="Y4" s="60"/>
    </row>
    <row r="5" spans="1:27" ht="13.5" customHeight="1">
      <c r="N5" s="54"/>
      <c r="O5" s="61">
        <v>1989</v>
      </c>
      <c r="P5" s="62">
        <v>35.200000000000003</v>
      </c>
      <c r="Q5" s="63">
        <v>5.1694934296849501E-2</v>
      </c>
      <c r="R5" s="59">
        <f>R4*(1+Q5)</f>
        <v>1.0516949342968496</v>
      </c>
      <c r="S5" s="58">
        <f t="shared" si="0"/>
        <v>33.46978182749762</v>
      </c>
      <c r="T5" s="59">
        <f t="shared" si="1"/>
        <v>61.824090445407116</v>
      </c>
      <c r="U5" s="60"/>
      <c r="V5" s="60"/>
      <c r="W5" s="60"/>
      <c r="X5" s="60"/>
      <c r="Y5" s="60"/>
    </row>
    <row r="6" spans="1:27" ht="13.5" customHeight="1">
      <c r="N6" s="54"/>
      <c r="O6" s="55">
        <v>1990</v>
      </c>
      <c r="P6" s="56">
        <v>31.46</v>
      </c>
      <c r="Q6" s="63">
        <v>4.6736668437403699E-2</v>
      </c>
      <c r="R6" s="59">
        <f t="shared" ref="R6:R26" si="2">R5*(1+Q6)</f>
        <v>1.1008476517383785</v>
      </c>
      <c r="S6" s="58">
        <f t="shared" si="0"/>
        <v>28.577978024770875</v>
      </c>
      <c r="T6" s="59">
        <f t="shared" si="1"/>
        <v>52.788139081884999</v>
      </c>
      <c r="U6" s="60"/>
      <c r="V6" s="60"/>
      <c r="W6" s="60"/>
      <c r="X6" s="60"/>
      <c r="Y6" s="60"/>
    </row>
    <row r="7" spans="1:27" ht="13.5" customHeight="1">
      <c r="N7" s="54"/>
      <c r="O7" s="61">
        <v>1991</v>
      </c>
      <c r="P7" s="62">
        <v>31.67</v>
      </c>
      <c r="Q7" s="63">
        <v>4.6959294570531905E-2</v>
      </c>
      <c r="R7" s="59">
        <f t="shared" si="2"/>
        <v>1.1525426808936394</v>
      </c>
      <c r="S7" s="58">
        <f t="shared" si="0"/>
        <v>27.478375009456695</v>
      </c>
      <c r="T7" s="59">
        <f t="shared" si="1"/>
        <v>50.756994791097455</v>
      </c>
      <c r="U7" s="60"/>
      <c r="V7" s="60"/>
      <c r="W7" s="60"/>
      <c r="X7" s="60"/>
      <c r="Y7" s="60"/>
    </row>
    <row r="8" spans="1:27" ht="13.5" customHeight="1">
      <c r="N8" s="54"/>
      <c r="O8" s="55">
        <v>1992</v>
      </c>
      <c r="P8" s="56">
        <v>31.97</v>
      </c>
      <c r="Q8" s="63">
        <v>3.0882463949785503E-2</v>
      </c>
      <c r="R8" s="59">
        <f t="shared" si="2"/>
        <v>1.1881360386869264</v>
      </c>
      <c r="S8" s="58">
        <f t="shared" si="0"/>
        <v>26.907693192550393</v>
      </c>
      <c r="T8" s="59">
        <f t="shared" si="1"/>
        <v>49.702853343573054</v>
      </c>
      <c r="U8" s="60"/>
      <c r="V8" s="60"/>
      <c r="W8" s="60"/>
      <c r="X8" s="60"/>
      <c r="Y8" s="60"/>
    </row>
    <row r="9" spans="1:27" ht="13.5" customHeight="1">
      <c r="N9" s="54"/>
      <c r="O9" s="61">
        <v>1993</v>
      </c>
      <c r="P9" s="62">
        <v>28.71</v>
      </c>
      <c r="Q9" s="63">
        <v>2.9957368109780801E-2</v>
      </c>
      <c r="R9" s="59">
        <f t="shared" si="2"/>
        <v>1.2237294673623675</v>
      </c>
      <c r="S9" s="58">
        <f t="shared" si="0"/>
        <v>23.461067797837437</v>
      </c>
      <c r="T9" s="59">
        <f t="shared" si="1"/>
        <v>43.336379811346205</v>
      </c>
      <c r="U9" s="60"/>
      <c r="V9" s="60"/>
      <c r="W9" s="60"/>
      <c r="X9" s="60"/>
      <c r="Y9" s="60"/>
    </row>
    <row r="10" spans="1:27" ht="13.5" customHeight="1">
      <c r="N10" s="54"/>
      <c r="O10" s="55">
        <v>1994</v>
      </c>
      <c r="P10" s="56">
        <v>29.44</v>
      </c>
      <c r="Q10" s="63">
        <v>2.4930745533569797E-2</v>
      </c>
      <c r="R10" s="59">
        <f t="shared" si="2"/>
        <v>1.2542379553151097</v>
      </c>
      <c r="S10" s="58">
        <f t="shared" si="0"/>
        <v>23.472419946503383</v>
      </c>
      <c r="T10" s="59">
        <f t="shared" si="1"/>
        <v>43.357349062639521</v>
      </c>
      <c r="U10" s="60"/>
      <c r="V10" s="60"/>
      <c r="W10" s="60"/>
      <c r="X10" s="60"/>
      <c r="Y10" s="60"/>
    </row>
    <row r="11" spans="1:27" ht="13.5" customHeight="1">
      <c r="N11" s="54"/>
      <c r="O11" s="61">
        <v>1995</v>
      </c>
      <c r="P11" s="62">
        <v>27.79</v>
      </c>
      <c r="Q11" s="63">
        <v>3.0405402124646402E-2</v>
      </c>
      <c r="R11" s="59">
        <f t="shared" si="2"/>
        <v>1.29237356470646</v>
      </c>
      <c r="S11" s="58">
        <f t="shared" si="0"/>
        <v>21.503070597325326</v>
      </c>
      <c r="T11" s="59">
        <f t="shared" si="1"/>
        <v>39.719642880098476</v>
      </c>
      <c r="U11" s="60"/>
      <c r="V11" s="60"/>
      <c r="W11" s="60"/>
      <c r="X11" s="60"/>
      <c r="Y11" s="60"/>
    </row>
    <row r="12" spans="1:27" ht="13.5" customHeight="1">
      <c r="N12" s="54"/>
      <c r="O12" s="55">
        <v>1996</v>
      </c>
      <c r="P12" s="56">
        <v>26.89</v>
      </c>
      <c r="Q12" s="63">
        <v>2.7540983561492302E-2</v>
      </c>
      <c r="R12" s="59">
        <f t="shared" si="2"/>
        <v>1.327966803807348</v>
      </c>
      <c r="S12" s="58">
        <f t="shared" si="0"/>
        <v>20.249000142853731</v>
      </c>
      <c r="T12" s="59">
        <f t="shared" si="1"/>
        <v>37.403172291740255</v>
      </c>
      <c r="U12" s="60"/>
      <c r="V12" s="60"/>
      <c r="W12" s="60"/>
      <c r="X12" s="60"/>
      <c r="Y12" s="60"/>
    </row>
    <row r="13" spans="1:27" ht="13.5" customHeight="1">
      <c r="N13" s="54"/>
      <c r="O13" s="61">
        <v>1997</v>
      </c>
      <c r="P13" s="62">
        <v>29.19</v>
      </c>
      <c r="Q13" s="63">
        <v>2.2973835374020698E-2</v>
      </c>
      <c r="R13" s="59">
        <f t="shared" si="2"/>
        <v>1.3584752945401826</v>
      </c>
      <c r="S13" s="58">
        <f t="shared" si="0"/>
        <v>21.487324883504964</v>
      </c>
      <c r="T13" s="59">
        <f t="shared" si="1"/>
        <v>39.69055800466144</v>
      </c>
      <c r="U13" s="60"/>
      <c r="V13" s="60"/>
      <c r="W13" s="60"/>
      <c r="X13" s="60"/>
      <c r="Y13" s="60"/>
    </row>
    <row r="14" spans="1:27" ht="13.5" customHeight="1">
      <c r="N14" s="54"/>
      <c r="O14" s="55">
        <v>1998</v>
      </c>
      <c r="P14" s="56">
        <v>33.86</v>
      </c>
      <c r="Q14" s="63">
        <v>1.6843425559105202E-2</v>
      </c>
      <c r="R14" s="59">
        <f t="shared" si="2"/>
        <v>1.3813566720376538</v>
      </c>
      <c r="S14" s="58">
        <f t="shared" si="0"/>
        <v>24.512134110919199</v>
      </c>
      <c r="T14" s="59">
        <f t="shared" si="1"/>
        <v>45.277868977275013</v>
      </c>
      <c r="U14" s="60"/>
      <c r="V14" s="60"/>
      <c r="W14" s="60"/>
      <c r="X14" s="60"/>
      <c r="Y14" s="60"/>
    </row>
    <row r="15" spans="1:27" ht="13.5" customHeight="1">
      <c r="N15" s="64"/>
      <c r="O15" s="61">
        <v>1999</v>
      </c>
      <c r="P15" s="62">
        <v>38.06</v>
      </c>
      <c r="Q15" s="63">
        <v>1.96318968760682E-2</v>
      </c>
      <c r="R15" s="59">
        <f t="shared" si="2"/>
        <v>1.4084753237721659</v>
      </c>
      <c r="S15" s="58">
        <f t="shared" si="0"/>
        <v>27.022127656498839</v>
      </c>
      <c r="T15" s="59">
        <f t="shared" si="1"/>
        <v>49.914232272951317</v>
      </c>
      <c r="U15" s="60"/>
      <c r="V15" s="60"/>
      <c r="W15" s="60"/>
      <c r="X15" s="60"/>
      <c r="Y15" s="60"/>
    </row>
    <row r="16" spans="1:27" ht="13.5" customHeight="1">
      <c r="N16" s="54"/>
      <c r="O16" s="55">
        <v>2000</v>
      </c>
      <c r="P16" s="56">
        <v>47.57</v>
      </c>
      <c r="Q16" s="63">
        <v>3.7304439934404902E-2</v>
      </c>
      <c r="R16" s="59">
        <f t="shared" si="2"/>
        <v>1.4610177068869161</v>
      </c>
      <c r="S16" s="58">
        <f t="shared" si="0"/>
        <v>32.559495874530121</v>
      </c>
      <c r="T16" s="59">
        <f t="shared" si="1"/>
        <v>60.14264533239443</v>
      </c>
      <c r="U16" s="60"/>
      <c r="V16" s="60"/>
      <c r="W16" s="60"/>
      <c r="X16" s="60"/>
      <c r="Y16" s="60"/>
    </row>
    <row r="17" spans="14:25" ht="13.5" customHeight="1">
      <c r="N17" s="54"/>
      <c r="O17" s="61">
        <v>2001</v>
      </c>
      <c r="P17" s="62">
        <v>39.880000000000003</v>
      </c>
      <c r="Q17" s="63">
        <v>3.2482610834526603E-2</v>
      </c>
      <c r="R17" s="59">
        <f t="shared" si="2"/>
        <v>1.5084753764820764</v>
      </c>
      <c r="S17" s="58">
        <f t="shared" si="0"/>
        <v>26.437289346415696</v>
      </c>
      <c r="T17" s="59">
        <f t="shared" si="1"/>
        <v>48.833941497084524</v>
      </c>
      <c r="U17" s="60"/>
      <c r="V17" s="60"/>
      <c r="W17" s="60"/>
      <c r="X17" s="60"/>
      <c r="Y17" s="60"/>
    </row>
    <row r="18" spans="14:25" ht="13.5" customHeight="1">
      <c r="N18" s="54"/>
      <c r="O18" s="55">
        <v>2002</v>
      </c>
      <c r="P18" s="56">
        <v>37.53</v>
      </c>
      <c r="Q18" s="63">
        <v>1.0674137505942901E-2</v>
      </c>
      <c r="R18" s="59">
        <f t="shared" si="2"/>
        <v>1.5245770500749751</v>
      </c>
      <c r="S18" s="58">
        <f t="shared" si="0"/>
        <v>24.616663354701792</v>
      </c>
      <c r="T18" s="59">
        <f t="shared" si="1"/>
        <v>45.47095136589386</v>
      </c>
      <c r="U18" s="60"/>
      <c r="V18" s="60"/>
      <c r="W18" s="60"/>
      <c r="X18" s="60"/>
      <c r="Y18" s="60"/>
    </row>
    <row r="19" spans="14:25" ht="13.5" customHeight="1">
      <c r="N19" s="54"/>
      <c r="O19" s="61">
        <v>2003</v>
      </c>
      <c r="P19" s="62">
        <v>33.19</v>
      </c>
      <c r="Q19" s="63">
        <v>2.1122850099656702E-2</v>
      </c>
      <c r="R19" s="59">
        <f t="shared" si="2"/>
        <v>1.5567804625690858</v>
      </c>
      <c r="S19" s="58">
        <f t="shared" si="0"/>
        <v>21.319640628857851</v>
      </c>
      <c r="T19" s="59">
        <f t="shared" si="1"/>
        <v>39.380818115139462</v>
      </c>
      <c r="U19" s="60"/>
      <c r="V19" s="60"/>
      <c r="W19" s="60"/>
      <c r="X19" s="60"/>
      <c r="Y19" s="60"/>
    </row>
    <row r="20" spans="14:25" ht="13.5" customHeight="1">
      <c r="N20" s="54"/>
      <c r="O20" s="55">
        <v>2004</v>
      </c>
      <c r="P20" s="56">
        <v>31.17</v>
      </c>
      <c r="Q20" s="63">
        <v>3.2661947647328403E-2</v>
      </c>
      <c r="R20" s="59">
        <f t="shared" si="2"/>
        <v>1.607627944535901</v>
      </c>
      <c r="S20" s="58">
        <f t="shared" si="0"/>
        <v>19.38881449899052</v>
      </c>
      <c r="T20" s="59">
        <f t="shared" si="1"/>
        <v>35.814270537909607</v>
      </c>
      <c r="U20" s="60"/>
      <c r="V20" s="60"/>
      <c r="W20" s="60"/>
      <c r="X20" s="60"/>
      <c r="Y20" s="60"/>
    </row>
    <row r="21" spans="14:25" ht="13.5" customHeight="1">
      <c r="N21" s="54"/>
      <c r="O21" s="61">
        <v>2005</v>
      </c>
      <c r="P21" s="62">
        <v>31.51</v>
      </c>
      <c r="Q21" s="63">
        <v>2.5303106294963098E-2</v>
      </c>
      <c r="R21" s="59">
        <f t="shared" si="2"/>
        <v>1.648305925299246</v>
      </c>
      <c r="S21" s="58">
        <f t="shared" si="0"/>
        <v>19.116596935292481</v>
      </c>
      <c r="T21" s="59">
        <f t="shared" si="1"/>
        <v>35.311440750561871</v>
      </c>
      <c r="V21" s="65"/>
      <c r="W21" s="65"/>
      <c r="X21" s="65"/>
      <c r="Y21" s="65"/>
    </row>
    <row r="22" spans="14:25" ht="13.5" customHeight="1">
      <c r="N22" s="54"/>
      <c r="O22" s="55">
        <v>2006</v>
      </c>
      <c r="P22" s="56">
        <v>42.97</v>
      </c>
      <c r="Q22" s="63">
        <v>4.3187666933429597E-2</v>
      </c>
      <c r="R22" s="59">
        <f t="shared" si="2"/>
        <v>1.7194924126054685</v>
      </c>
      <c r="S22" s="58">
        <f t="shared" si="0"/>
        <v>24.98993289239905</v>
      </c>
      <c r="T22" s="59">
        <f t="shared" si="1"/>
        <v>46.160440463195094</v>
      </c>
      <c r="V22" s="65"/>
      <c r="W22" s="65"/>
      <c r="X22" s="65"/>
      <c r="Y22" s="65"/>
    </row>
    <row r="23" spans="14:25" ht="13.5" customHeight="1">
      <c r="N23" s="54"/>
      <c r="O23" s="61">
        <v>2007</v>
      </c>
      <c r="P23" s="62">
        <v>50.9</v>
      </c>
      <c r="Q23" s="63">
        <v>2.6870379936462897E-2</v>
      </c>
      <c r="R23" s="59">
        <f t="shared" si="2"/>
        <v>1.7656958270300427</v>
      </c>
      <c r="S23" s="58">
        <f t="shared" si="0"/>
        <v>28.827162199060886</v>
      </c>
      <c r="T23" s="59">
        <f t="shared" si="1"/>
        <v>53.24842248045239</v>
      </c>
      <c r="V23" s="65"/>
      <c r="W23" s="65"/>
      <c r="X23" s="65"/>
      <c r="Y23" s="65"/>
    </row>
    <row r="24" spans="14:25" ht="13.5" customHeight="1">
      <c r="N24" s="54"/>
      <c r="O24" s="55">
        <v>2008</v>
      </c>
      <c r="P24" s="56">
        <v>51.21</v>
      </c>
      <c r="Q24" s="63">
        <v>5.0217945377031503E-2</v>
      </c>
      <c r="R24" s="59">
        <f t="shared" si="2"/>
        <v>1.8543654436242898</v>
      </c>
      <c r="S24" s="58">
        <f t="shared" si="0"/>
        <v>27.615915825044667</v>
      </c>
      <c r="T24" s="59">
        <f t="shared" si="1"/>
        <v>51.011054882276774</v>
      </c>
      <c r="V24" s="65"/>
      <c r="W24" s="65"/>
      <c r="X24" s="65"/>
      <c r="Y24" s="65"/>
    </row>
    <row r="25" spans="14:25" ht="13.5" customHeight="1">
      <c r="N25" s="54"/>
      <c r="O25" s="61">
        <v>2009</v>
      </c>
      <c r="P25" s="62">
        <v>39.409999999999997</v>
      </c>
      <c r="Q25" s="63">
        <v>-1.42679085734844E-2</v>
      </c>
      <c r="R25" s="59">
        <f t="shared" si="2"/>
        <v>1.8279075270128295</v>
      </c>
      <c r="S25" s="58">
        <f t="shared" si="0"/>
        <v>21.560171626627035</v>
      </c>
      <c r="T25" s="59">
        <f t="shared" si="1"/>
        <v>39.825117699691546</v>
      </c>
      <c r="V25" s="65"/>
      <c r="W25" s="65"/>
      <c r="X25" s="65"/>
      <c r="Y25" s="65"/>
    </row>
    <row r="26" spans="14:25" ht="13.5" customHeight="1">
      <c r="N26" s="54"/>
      <c r="O26" s="55">
        <v>2010</v>
      </c>
      <c r="P26" s="56">
        <v>38.29</v>
      </c>
      <c r="Q26" s="63">
        <v>1.05333087970451E-2</v>
      </c>
      <c r="R26" s="59">
        <f t="shared" si="2"/>
        <v>1.8471614414472988</v>
      </c>
      <c r="S26" s="58">
        <f t="shared" si="0"/>
        <v>20.7291031205149</v>
      </c>
      <c r="T26" s="59">
        <f t="shared" si="1"/>
        <v>38.29</v>
      </c>
      <c r="V26" s="65"/>
      <c r="W26" s="65"/>
      <c r="X26" s="65"/>
      <c r="Y26" s="65"/>
    </row>
    <row r="27" spans="14:25" ht="13.5" customHeight="1">
      <c r="N27" s="54"/>
      <c r="O27" s="66"/>
      <c r="P27" s="66"/>
      <c r="V27" s="65"/>
      <c r="W27" s="65"/>
      <c r="X27" s="65"/>
      <c r="Y27" s="65"/>
    </row>
    <row r="28" spans="14:25" ht="13.5" customHeight="1">
      <c r="N28" s="54"/>
      <c r="O28" s="65"/>
      <c r="P28" s="65"/>
      <c r="V28" s="65"/>
      <c r="W28" s="65"/>
      <c r="X28" s="65"/>
      <c r="Y28" s="65"/>
    </row>
    <row r="29" spans="14:25" ht="13.5" customHeight="1">
      <c r="N29" s="54"/>
      <c r="O29" s="65"/>
      <c r="P29" s="65"/>
      <c r="V29" s="65"/>
      <c r="W29" s="65"/>
      <c r="X29" s="65"/>
      <c r="Y29" s="65"/>
    </row>
    <row r="30" spans="14:25" ht="13.5" customHeight="1">
      <c r="N30" s="54"/>
      <c r="O30" s="65"/>
      <c r="P30" s="65"/>
      <c r="V30" s="65"/>
      <c r="W30" s="65"/>
      <c r="X30" s="65"/>
      <c r="Y30" s="65"/>
    </row>
    <row r="31" spans="14:25" ht="13.5" customHeight="1">
      <c r="N31" s="54"/>
      <c r="O31" s="65"/>
      <c r="P31" s="65"/>
      <c r="V31" s="65"/>
      <c r="W31" s="65"/>
      <c r="X31" s="65"/>
      <c r="Y31" s="65"/>
    </row>
    <row r="32" spans="14:25" ht="13.5" customHeight="1">
      <c r="N32" s="54"/>
      <c r="O32" s="65"/>
      <c r="P32" s="65"/>
      <c r="V32" s="65"/>
      <c r="W32" s="65"/>
      <c r="X32" s="65"/>
      <c r="Y32" s="65"/>
    </row>
    <row r="33" spans="14:27" ht="13.5" customHeight="1">
      <c r="N33" s="54"/>
      <c r="O33" s="65"/>
      <c r="P33" s="65"/>
      <c r="V33" s="65"/>
      <c r="W33" s="65"/>
      <c r="X33" s="65"/>
      <c r="Y33" s="65"/>
    </row>
    <row r="34" spans="14:27" ht="13.5" customHeight="1">
      <c r="N34" s="54"/>
      <c r="O34" s="65"/>
      <c r="P34" s="65"/>
      <c r="V34" s="65"/>
      <c r="W34" s="65"/>
      <c r="X34" s="65"/>
      <c r="Y34" s="65"/>
    </row>
    <row r="35" spans="14:27" ht="13.5" customHeight="1">
      <c r="N35" s="54"/>
      <c r="O35" s="65"/>
      <c r="P35" s="65"/>
      <c r="V35" s="65"/>
      <c r="W35" s="65"/>
      <c r="X35" s="65"/>
      <c r="Y35" s="65"/>
    </row>
    <row r="36" spans="14:27" ht="13.5" customHeight="1">
      <c r="N36" s="54"/>
      <c r="O36" s="65"/>
      <c r="P36" s="65"/>
      <c r="V36" s="65"/>
      <c r="W36" s="65"/>
      <c r="X36" s="65"/>
      <c r="Y36" s="65"/>
    </row>
    <row r="37" spans="14:27" ht="13.5" customHeight="1">
      <c r="N37" s="54"/>
      <c r="O37" s="65"/>
      <c r="P37" s="65"/>
      <c r="V37" s="65"/>
      <c r="W37" s="65"/>
      <c r="X37" s="65"/>
      <c r="Y37" s="65"/>
    </row>
    <row r="38" spans="14:27" ht="13.5" customHeight="1">
      <c r="N38" s="54"/>
      <c r="O38" s="65"/>
      <c r="P38" s="65"/>
      <c r="V38" s="65"/>
      <c r="W38" s="65"/>
      <c r="X38" s="65"/>
      <c r="Y38" s="65"/>
    </row>
    <row r="39" spans="14:27" ht="13.5" customHeight="1">
      <c r="N39" s="54"/>
      <c r="O39" s="65"/>
      <c r="P39" s="65"/>
    </row>
    <row r="40" spans="14:27" ht="13.5" customHeight="1">
      <c r="N40" s="54"/>
      <c r="O40" s="65"/>
      <c r="P40" s="65"/>
    </row>
    <row r="41" spans="14:27" ht="13.5" customHeight="1">
      <c r="N41" s="54"/>
      <c r="O41" s="65"/>
      <c r="P41" s="65"/>
    </row>
    <row r="42" spans="14:27" s="57" customFormat="1" ht="13.5" customHeight="1">
      <c r="N42" s="54"/>
      <c r="O42" s="65"/>
      <c r="P42" s="65"/>
      <c r="Z42" s="44"/>
      <c r="AA42" s="44"/>
    </row>
    <row r="43" spans="14:27" s="57" customFormat="1" ht="13.5" customHeight="1">
      <c r="N43" s="54"/>
      <c r="O43" s="65"/>
      <c r="P43" s="65"/>
      <c r="Z43" s="44"/>
      <c r="AA43" s="44"/>
    </row>
    <row r="44" spans="14:27" s="57" customFormat="1" ht="13.5" customHeight="1">
      <c r="N44" s="54"/>
      <c r="O44" s="65"/>
      <c r="P44" s="65"/>
      <c r="Z44" s="44"/>
      <c r="AA44" s="44"/>
    </row>
    <row r="45" spans="14:27" s="57" customFormat="1" ht="13.5" customHeight="1">
      <c r="N45" s="67"/>
      <c r="O45" s="68"/>
      <c r="P45" s="68"/>
      <c r="Z45" s="44"/>
      <c r="AA45" s="44"/>
    </row>
    <row r="46" spans="14:27" s="57" customFormat="1" ht="13.5" customHeight="1">
      <c r="N46" s="67"/>
      <c r="O46" s="68"/>
      <c r="P46" s="68"/>
      <c r="Z46" s="44"/>
      <c r="AA46" s="44"/>
    </row>
    <row r="47" spans="14:27" s="57" customFormat="1" ht="13.5" customHeight="1">
      <c r="N47" s="67"/>
      <c r="O47" s="68"/>
      <c r="P47" s="68"/>
      <c r="Z47" s="44"/>
      <c r="AA47" s="44"/>
    </row>
    <row r="48" spans="14:27" s="57" customFormat="1" ht="13.5" customHeight="1">
      <c r="N48" s="67"/>
      <c r="O48" s="68"/>
      <c r="P48" s="68"/>
      <c r="Z48" s="44"/>
      <c r="AA48" s="44"/>
    </row>
    <row r="49" spans="14:27" s="57" customFormat="1" ht="13.5" customHeight="1">
      <c r="N49" s="67"/>
      <c r="O49" s="68"/>
      <c r="P49" s="68"/>
      <c r="Z49" s="44"/>
      <c r="AA49" s="44"/>
    </row>
    <row r="50" spans="14:27" s="57" customFormat="1" ht="13.5" customHeight="1">
      <c r="N50" s="67"/>
      <c r="O50" s="68"/>
      <c r="P50" s="68"/>
      <c r="Z50" s="44"/>
      <c r="AA50" s="44"/>
    </row>
  </sheetData>
  <printOptions horizontalCentered="1"/>
  <pageMargins left="0.25" right="0.25" top="0.75" bottom="0.75" header="0.3" footer="0.3"/>
  <pageSetup orientation="landscape" r:id="rId1"/>
  <headerFooter alignWithMargins="0">
    <oddFooter>&amp;LCopyright (c) 2010, CB Richard Ellis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ColWidth="9.109375" defaultRowHeight="13.2"/>
  <cols>
    <col min="1" max="1" width="28.5546875" style="1" customWidth="1"/>
    <col min="2" max="256" width="9.109375" style="1"/>
    <col min="257" max="257" width="28.5546875" style="1" customWidth="1"/>
    <col min="258" max="512" width="9.109375" style="1"/>
    <col min="513" max="513" width="28.5546875" style="1" customWidth="1"/>
    <col min="514" max="768" width="9.109375" style="1"/>
    <col min="769" max="769" width="28.5546875" style="1" customWidth="1"/>
    <col min="770" max="1024" width="9.109375" style="1"/>
    <col min="1025" max="1025" width="28.5546875" style="1" customWidth="1"/>
    <col min="1026" max="1280" width="9.109375" style="1"/>
    <col min="1281" max="1281" width="28.5546875" style="1" customWidth="1"/>
    <col min="1282" max="1536" width="9.109375" style="1"/>
    <col min="1537" max="1537" width="28.5546875" style="1" customWidth="1"/>
    <col min="1538" max="1792" width="9.109375" style="1"/>
    <col min="1793" max="1793" width="28.5546875" style="1" customWidth="1"/>
    <col min="1794" max="2048" width="9.109375" style="1"/>
    <col min="2049" max="2049" width="28.5546875" style="1" customWidth="1"/>
    <col min="2050" max="2304" width="9.109375" style="1"/>
    <col min="2305" max="2305" width="28.5546875" style="1" customWidth="1"/>
    <col min="2306" max="2560" width="9.109375" style="1"/>
    <col min="2561" max="2561" width="28.5546875" style="1" customWidth="1"/>
    <col min="2562" max="2816" width="9.109375" style="1"/>
    <col min="2817" max="2817" width="28.5546875" style="1" customWidth="1"/>
    <col min="2818" max="3072" width="9.109375" style="1"/>
    <col min="3073" max="3073" width="28.5546875" style="1" customWidth="1"/>
    <col min="3074" max="3328" width="9.109375" style="1"/>
    <col min="3329" max="3329" width="28.5546875" style="1" customWidth="1"/>
    <col min="3330" max="3584" width="9.109375" style="1"/>
    <col min="3585" max="3585" width="28.5546875" style="1" customWidth="1"/>
    <col min="3586" max="3840" width="9.109375" style="1"/>
    <col min="3841" max="3841" width="28.5546875" style="1" customWidth="1"/>
    <col min="3842" max="4096" width="9.109375" style="1"/>
    <col min="4097" max="4097" width="28.5546875" style="1" customWidth="1"/>
    <col min="4098" max="4352" width="9.109375" style="1"/>
    <col min="4353" max="4353" width="28.5546875" style="1" customWidth="1"/>
    <col min="4354" max="4608" width="9.109375" style="1"/>
    <col min="4609" max="4609" width="28.5546875" style="1" customWidth="1"/>
    <col min="4610" max="4864" width="9.109375" style="1"/>
    <col min="4865" max="4865" width="28.5546875" style="1" customWidth="1"/>
    <col min="4866" max="5120" width="9.109375" style="1"/>
    <col min="5121" max="5121" width="28.5546875" style="1" customWidth="1"/>
    <col min="5122" max="5376" width="9.109375" style="1"/>
    <col min="5377" max="5377" width="28.5546875" style="1" customWidth="1"/>
    <col min="5378" max="5632" width="9.109375" style="1"/>
    <col min="5633" max="5633" width="28.5546875" style="1" customWidth="1"/>
    <col min="5634" max="5888" width="9.109375" style="1"/>
    <col min="5889" max="5889" width="28.5546875" style="1" customWidth="1"/>
    <col min="5890" max="6144" width="9.109375" style="1"/>
    <col min="6145" max="6145" width="28.5546875" style="1" customWidth="1"/>
    <col min="6146" max="6400" width="9.109375" style="1"/>
    <col min="6401" max="6401" width="28.5546875" style="1" customWidth="1"/>
    <col min="6402" max="6656" width="9.109375" style="1"/>
    <col min="6657" max="6657" width="28.5546875" style="1" customWidth="1"/>
    <col min="6658" max="6912" width="9.109375" style="1"/>
    <col min="6913" max="6913" width="28.5546875" style="1" customWidth="1"/>
    <col min="6914" max="7168" width="9.109375" style="1"/>
    <col min="7169" max="7169" width="28.5546875" style="1" customWidth="1"/>
    <col min="7170" max="7424" width="9.109375" style="1"/>
    <col min="7425" max="7425" width="28.5546875" style="1" customWidth="1"/>
    <col min="7426" max="7680" width="9.109375" style="1"/>
    <col min="7681" max="7681" width="28.5546875" style="1" customWidth="1"/>
    <col min="7682" max="7936" width="9.109375" style="1"/>
    <col min="7937" max="7937" width="28.5546875" style="1" customWidth="1"/>
    <col min="7938" max="8192" width="9.109375" style="1"/>
    <col min="8193" max="8193" width="28.5546875" style="1" customWidth="1"/>
    <col min="8194" max="8448" width="9.109375" style="1"/>
    <col min="8449" max="8449" width="28.5546875" style="1" customWidth="1"/>
    <col min="8450" max="8704" width="9.109375" style="1"/>
    <col min="8705" max="8705" width="28.5546875" style="1" customWidth="1"/>
    <col min="8706" max="8960" width="9.109375" style="1"/>
    <col min="8961" max="8961" width="28.5546875" style="1" customWidth="1"/>
    <col min="8962" max="9216" width="9.109375" style="1"/>
    <col min="9217" max="9217" width="28.5546875" style="1" customWidth="1"/>
    <col min="9218" max="9472" width="9.109375" style="1"/>
    <col min="9473" max="9473" width="28.5546875" style="1" customWidth="1"/>
    <col min="9474" max="9728" width="9.109375" style="1"/>
    <col min="9729" max="9729" width="28.5546875" style="1" customWidth="1"/>
    <col min="9730" max="9984" width="9.109375" style="1"/>
    <col min="9985" max="9985" width="28.5546875" style="1" customWidth="1"/>
    <col min="9986" max="10240" width="9.109375" style="1"/>
    <col min="10241" max="10241" width="28.5546875" style="1" customWidth="1"/>
    <col min="10242" max="10496" width="9.109375" style="1"/>
    <col min="10497" max="10497" width="28.5546875" style="1" customWidth="1"/>
    <col min="10498" max="10752" width="9.109375" style="1"/>
    <col min="10753" max="10753" width="28.5546875" style="1" customWidth="1"/>
    <col min="10754" max="11008" width="9.109375" style="1"/>
    <col min="11009" max="11009" width="28.5546875" style="1" customWidth="1"/>
    <col min="11010" max="11264" width="9.109375" style="1"/>
    <col min="11265" max="11265" width="28.5546875" style="1" customWidth="1"/>
    <col min="11266" max="11520" width="9.109375" style="1"/>
    <col min="11521" max="11521" width="28.5546875" style="1" customWidth="1"/>
    <col min="11522" max="11776" width="9.109375" style="1"/>
    <col min="11777" max="11777" width="28.5546875" style="1" customWidth="1"/>
    <col min="11778" max="12032" width="9.109375" style="1"/>
    <col min="12033" max="12033" width="28.5546875" style="1" customWidth="1"/>
    <col min="12034" max="12288" width="9.109375" style="1"/>
    <col min="12289" max="12289" width="28.5546875" style="1" customWidth="1"/>
    <col min="12290" max="12544" width="9.109375" style="1"/>
    <col min="12545" max="12545" width="28.5546875" style="1" customWidth="1"/>
    <col min="12546" max="12800" width="9.109375" style="1"/>
    <col min="12801" max="12801" width="28.5546875" style="1" customWidth="1"/>
    <col min="12802" max="13056" width="9.109375" style="1"/>
    <col min="13057" max="13057" width="28.5546875" style="1" customWidth="1"/>
    <col min="13058" max="13312" width="9.109375" style="1"/>
    <col min="13313" max="13313" width="28.5546875" style="1" customWidth="1"/>
    <col min="13314" max="13568" width="9.109375" style="1"/>
    <col min="13569" max="13569" width="28.5546875" style="1" customWidth="1"/>
    <col min="13570" max="13824" width="9.109375" style="1"/>
    <col min="13825" max="13825" width="28.5546875" style="1" customWidth="1"/>
    <col min="13826" max="14080" width="9.109375" style="1"/>
    <col min="14081" max="14081" width="28.5546875" style="1" customWidth="1"/>
    <col min="14082" max="14336" width="9.109375" style="1"/>
    <col min="14337" max="14337" width="28.5546875" style="1" customWidth="1"/>
    <col min="14338" max="14592" width="9.109375" style="1"/>
    <col min="14593" max="14593" width="28.5546875" style="1" customWidth="1"/>
    <col min="14594" max="14848" width="9.109375" style="1"/>
    <col min="14849" max="14849" width="28.5546875" style="1" customWidth="1"/>
    <col min="14850" max="15104" width="9.109375" style="1"/>
    <col min="15105" max="15105" width="28.5546875" style="1" customWidth="1"/>
    <col min="15106" max="15360" width="9.109375" style="1"/>
    <col min="15361" max="15361" width="28.5546875" style="1" customWidth="1"/>
    <col min="15362" max="15616" width="9.109375" style="1"/>
    <col min="15617" max="15617" width="28.5546875" style="1" customWidth="1"/>
    <col min="15618" max="15872" width="9.109375" style="1"/>
    <col min="15873" max="15873" width="28.5546875" style="1" customWidth="1"/>
    <col min="15874" max="16128" width="9.109375" style="1"/>
    <col min="16129" max="16129" width="28.5546875" style="1" customWidth="1"/>
    <col min="16130" max="16384" width="9.109375" style="1"/>
  </cols>
  <sheetData>
    <row r="1" spans="1:4">
      <c r="A1" s="28" t="s">
        <v>74</v>
      </c>
      <c r="B1" s="17" t="s">
        <v>75</v>
      </c>
      <c r="C1" s="17" t="s">
        <v>76</v>
      </c>
    </row>
    <row r="2" spans="1:4">
      <c r="A2" s="1" t="s">
        <v>1</v>
      </c>
      <c r="B2" s="16">
        <f>'FRB Data'!B48/1000-B3</f>
        <v>16.954499999999999</v>
      </c>
      <c r="C2" s="19">
        <f t="shared" ref="C2:C12" si="0">B2/B$13</f>
        <v>0.25915438992791334</v>
      </c>
      <c r="D2" s="2" t="s">
        <v>64</v>
      </c>
    </row>
    <row r="3" spans="1:4">
      <c r="A3" s="2" t="s">
        <v>67</v>
      </c>
      <c r="B3" s="16">
        <f>0.3</f>
        <v>0.3</v>
      </c>
      <c r="C3" s="32">
        <f t="shared" si="0"/>
        <v>4.585585949357044E-3</v>
      </c>
    </row>
    <row r="4" spans="1:4">
      <c r="A4" s="1" t="s">
        <v>8</v>
      </c>
      <c r="B4" s="16">
        <f>1.2</f>
        <v>1.2</v>
      </c>
      <c r="C4" s="19">
        <f t="shared" si="0"/>
        <v>1.8342343797428176E-2</v>
      </c>
      <c r="D4" s="2" t="s">
        <v>77</v>
      </c>
    </row>
    <row r="5" spans="1:4">
      <c r="A5" s="1" t="s">
        <v>6</v>
      </c>
      <c r="B5" s="16">
        <f>'FRB Data'!G10/1000</f>
        <v>4.6724250000000014</v>
      </c>
      <c r="C5" s="19">
        <f t="shared" si="0"/>
        <v>7.1419354764748644E-2</v>
      </c>
      <c r="D5" s="2" t="s">
        <v>65</v>
      </c>
    </row>
    <row r="6" spans="1:4">
      <c r="A6" s="1" t="s">
        <v>9</v>
      </c>
      <c r="B6" s="16">
        <f>'FRB Data'!G9/1000</f>
        <v>10.895899999999997</v>
      </c>
      <c r="C6" s="19">
        <f t="shared" si="0"/>
        <v>0.16654695315199802</v>
      </c>
    </row>
    <row r="7" spans="1:4">
      <c r="A7" s="1" t="s">
        <v>10</v>
      </c>
      <c r="B7" s="16">
        <f>('FRB Data'!C9)/1000-'Ex.1-7&amp;1-8'!B8</f>
        <v>4.1953666666666667</v>
      </c>
      <c r="C7" s="19">
        <f t="shared" si="0"/>
        <v>6.412738146355855E-2</v>
      </c>
    </row>
    <row r="8" spans="1:4">
      <c r="A8" s="1" t="s">
        <v>11</v>
      </c>
      <c r="B8" s="16">
        <f>(2/3)*'FRB Data'!B43/1000</f>
        <v>4.1643333333333334</v>
      </c>
      <c r="C8" s="19">
        <f t="shared" si="0"/>
        <v>6.3653028072575057E-2</v>
      </c>
    </row>
    <row r="9" spans="1:4">
      <c r="A9" s="1" t="s">
        <v>12</v>
      </c>
      <c r="B9" s="16">
        <v>0.5</v>
      </c>
      <c r="C9" s="19">
        <f t="shared" si="0"/>
        <v>7.6426432489284076E-3</v>
      </c>
    </row>
    <row r="10" spans="1:4">
      <c r="A10" s="23" t="s">
        <v>13</v>
      </c>
      <c r="B10" s="24">
        <f>1.3</f>
        <v>1.3</v>
      </c>
      <c r="C10" s="25">
        <f t="shared" si="0"/>
        <v>1.9870872447213861E-2</v>
      </c>
      <c r="D10" s="2" t="s">
        <v>78</v>
      </c>
    </row>
    <row r="11" spans="1:4">
      <c r="A11" s="1" t="s">
        <v>3</v>
      </c>
      <c r="B11" s="16">
        <f>'FRB Data'!D42/1000-B8</f>
        <v>15.486866666666666</v>
      </c>
      <c r="C11" s="19">
        <f t="shared" si="0"/>
        <v>0.23672119395410876</v>
      </c>
    </row>
    <row r="12" spans="1:4">
      <c r="A12" s="26" t="s">
        <v>7</v>
      </c>
      <c r="B12" s="18">
        <f>SUM('FRB Data'!B46,'FRB Data'!B49)/1000</f>
        <v>5.7530000000000001</v>
      </c>
      <c r="C12" s="27">
        <f t="shared" si="0"/>
        <v>8.793625322217026E-2</v>
      </c>
    </row>
    <row r="13" spans="1:4">
      <c r="A13" s="28" t="s">
        <v>4</v>
      </c>
      <c r="B13" s="29">
        <f>SUM(B2:B12)</f>
        <v>65.422391666666655</v>
      </c>
      <c r="C13" s="29">
        <f>SUM(C2:C12)</f>
        <v>1</v>
      </c>
    </row>
    <row r="14" spans="1:4">
      <c r="A14" s="2" t="s">
        <v>66</v>
      </c>
    </row>
    <row r="16" spans="1:4">
      <c r="A16" s="28" t="s">
        <v>79</v>
      </c>
      <c r="B16" s="17" t="s">
        <v>69</v>
      </c>
      <c r="D16" s="2" t="s">
        <v>68</v>
      </c>
    </row>
    <row r="17" spans="1:4">
      <c r="A17" s="2" t="s">
        <v>70</v>
      </c>
      <c r="B17" s="16">
        <f>('FRB Data'!D42+'FRB Data'!B41)/1000</f>
        <v>21.0579</v>
      </c>
      <c r="C17" s="21">
        <f>B17/B$21</f>
        <v>0.29603521380285858</v>
      </c>
      <c r="D17" s="21">
        <f>(B8+B9)/B17</f>
        <v>0.22150040285751824</v>
      </c>
    </row>
    <row r="18" spans="1:4">
      <c r="A18" s="2" t="s">
        <v>73</v>
      </c>
      <c r="B18" s="16">
        <f>'FRB Data'!B48/1000</f>
        <v>17.2545</v>
      </c>
      <c r="C18" s="21">
        <f>B18/B$21</f>
        <v>0.24256642858791347</v>
      </c>
      <c r="D18" s="21">
        <f>('FRB Data'!F8/1000+B3)/B18</f>
        <v>0.16738676866904284</v>
      </c>
    </row>
    <row r="19" spans="1:4">
      <c r="A19" s="2" t="s">
        <v>71</v>
      </c>
      <c r="B19" s="16">
        <f>('FRB Data'!G8+'FRB Data'!B50)/1000</f>
        <v>21.572324999999999</v>
      </c>
      <c r="C19" s="21">
        <f>B19/B$21</f>
        <v>0.30326707998422209</v>
      </c>
      <c r="D19" s="21">
        <f>SUM(B4:B6)/B19</f>
        <v>0.77730726752911417</v>
      </c>
    </row>
    <row r="20" spans="1:4">
      <c r="A20" s="20" t="s">
        <v>72</v>
      </c>
      <c r="B20" s="18">
        <f>('FRB Data'!B46+'FRB Data'!B49)/1000+B7+B10</f>
        <v>11.248366666666668</v>
      </c>
      <c r="C20" s="22">
        <f>B20/B$21</f>
        <v>0.15813127762500603</v>
      </c>
      <c r="D20" s="21">
        <f>(B7+B10)/B20</f>
        <v>0.48854796696409253</v>
      </c>
    </row>
    <row r="21" spans="1:4">
      <c r="A21" s="28" t="s">
        <v>4</v>
      </c>
      <c r="B21" s="30">
        <f>SUM(B17:B20)</f>
        <v>71.133091666666658</v>
      </c>
      <c r="C21" s="31">
        <f>B21/B$21</f>
        <v>1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defaultColWidth="9.109375" defaultRowHeight="13.2"/>
  <cols>
    <col min="1" max="1" width="45.109375" style="4" customWidth="1"/>
    <col min="2" max="2" width="11.109375" style="5" bestFit="1" customWidth="1"/>
    <col min="3" max="3" width="13" style="6" customWidth="1"/>
    <col min="4" max="4" width="11" style="4" customWidth="1"/>
    <col min="5" max="5" width="9.109375" style="4"/>
    <col min="6" max="6" width="9.33203125" style="4" customWidth="1"/>
    <col min="7" max="8" width="10.109375" style="4" bestFit="1" customWidth="1"/>
    <col min="9" max="256" width="9.109375" style="4"/>
    <col min="257" max="257" width="45.109375" style="4" customWidth="1"/>
    <col min="258" max="258" width="11.109375" style="4" bestFit="1" customWidth="1"/>
    <col min="259" max="259" width="13" style="4" customWidth="1"/>
    <col min="260" max="260" width="11" style="4" customWidth="1"/>
    <col min="261" max="261" width="9.109375" style="4"/>
    <col min="262" max="262" width="9.33203125" style="4" customWidth="1"/>
    <col min="263" max="264" width="10.109375" style="4" bestFit="1" customWidth="1"/>
    <col min="265" max="512" width="9.109375" style="4"/>
    <col min="513" max="513" width="45.109375" style="4" customWidth="1"/>
    <col min="514" max="514" width="11.109375" style="4" bestFit="1" customWidth="1"/>
    <col min="515" max="515" width="13" style="4" customWidth="1"/>
    <col min="516" max="516" width="11" style="4" customWidth="1"/>
    <col min="517" max="517" width="9.109375" style="4"/>
    <col min="518" max="518" width="9.33203125" style="4" customWidth="1"/>
    <col min="519" max="520" width="10.109375" style="4" bestFit="1" customWidth="1"/>
    <col min="521" max="768" width="9.109375" style="4"/>
    <col min="769" max="769" width="45.109375" style="4" customWidth="1"/>
    <col min="770" max="770" width="11.109375" style="4" bestFit="1" customWidth="1"/>
    <col min="771" max="771" width="13" style="4" customWidth="1"/>
    <col min="772" max="772" width="11" style="4" customWidth="1"/>
    <col min="773" max="773" width="9.109375" style="4"/>
    <col min="774" max="774" width="9.33203125" style="4" customWidth="1"/>
    <col min="775" max="776" width="10.109375" style="4" bestFit="1" customWidth="1"/>
    <col min="777" max="1024" width="9.109375" style="4"/>
    <col min="1025" max="1025" width="45.109375" style="4" customWidth="1"/>
    <col min="1026" max="1026" width="11.109375" style="4" bestFit="1" customWidth="1"/>
    <col min="1027" max="1027" width="13" style="4" customWidth="1"/>
    <col min="1028" max="1028" width="11" style="4" customWidth="1"/>
    <col min="1029" max="1029" width="9.109375" style="4"/>
    <col min="1030" max="1030" width="9.33203125" style="4" customWidth="1"/>
    <col min="1031" max="1032" width="10.109375" style="4" bestFit="1" customWidth="1"/>
    <col min="1033" max="1280" width="9.109375" style="4"/>
    <col min="1281" max="1281" width="45.109375" style="4" customWidth="1"/>
    <col min="1282" max="1282" width="11.109375" style="4" bestFit="1" customWidth="1"/>
    <col min="1283" max="1283" width="13" style="4" customWidth="1"/>
    <col min="1284" max="1284" width="11" style="4" customWidth="1"/>
    <col min="1285" max="1285" width="9.109375" style="4"/>
    <col min="1286" max="1286" width="9.33203125" style="4" customWidth="1"/>
    <col min="1287" max="1288" width="10.109375" style="4" bestFit="1" customWidth="1"/>
    <col min="1289" max="1536" width="9.109375" style="4"/>
    <col min="1537" max="1537" width="45.109375" style="4" customWidth="1"/>
    <col min="1538" max="1538" width="11.109375" style="4" bestFit="1" customWidth="1"/>
    <col min="1539" max="1539" width="13" style="4" customWidth="1"/>
    <col min="1540" max="1540" width="11" style="4" customWidth="1"/>
    <col min="1541" max="1541" width="9.109375" style="4"/>
    <col min="1542" max="1542" width="9.33203125" style="4" customWidth="1"/>
    <col min="1543" max="1544" width="10.109375" style="4" bestFit="1" customWidth="1"/>
    <col min="1545" max="1792" width="9.109375" style="4"/>
    <col min="1793" max="1793" width="45.109375" style="4" customWidth="1"/>
    <col min="1794" max="1794" width="11.109375" style="4" bestFit="1" customWidth="1"/>
    <col min="1795" max="1795" width="13" style="4" customWidth="1"/>
    <col min="1796" max="1796" width="11" style="4" customWidth="1"/>
    <col min="1797" max="1797" width="9.109375" style="4"/>
    <col min="1798" max="1798" width="9.33203125" style="4" customWidth="1"/>
    <col min="1799" max="1800" width="10.109375" style="4" bestFit="1" customWidth="1"/>
    <col min="1801" max="2048" width="9.109375" style="4"/>
    <col min="2049" max="2049" width="45.109375" style="4" customWidth="1"/>
    <col min="2050" max="2050" width="11.109375" style="4" bestFit="1" customWidth="1"/>
    <col min="2051" max="2051" width="13" style="4" customWidth="1"/>
    <col min="2052" max="2052" width="11" style="4" customWidth="1"/>
    <col min="2053" max="2053" width="9.109375" style="4"/>
    <col min="2054" max="2054" width="9.33203125" style="4" customWidth="1"/>
    <col min="2055" max="2056" width="10.109375" style="4" bestFit="1" customWidth="1"/>
    <col min="2057" max="2304" width="9.109375" style="4"/>
    <col min="2305" max="2305" width="45.109375" style="4" customWidth="1"/>
    <col min="2306" max="2306" width="11.109375" style="4" bestFit="1" customWidth="1"/>
    <col min="2307" max="2307" width="13" style="4" customWidth="1"/>
    <col min="2308" max="2308" width="11" style="4" customWidth="1"/>
    <col min="2309" max="2309" width="9.109375" style="4"/>
    <col min="2310" max="2310" width="9.33203125" style="4" customWidth="1"/>
    <col min="2311" max="2312" width="10.109375" style="4" bestFit="1" customWidth="1"/>
    <col min="2313" max="2560" width="9.109375" style="4"/>
    <col min="2561" max="2561" width="45.109375" style="4" customWidth="1"/>
    <col min="2562" max="2562" width="11.109375" style="4" bestFit="1" customWidth="1"/>
    <col min="2563" max="2563" width="13" style="4" customWidth="1"/>
    <col min="2564" max="2564" width="11" style="4" customWidth="1"/>
    <col min="2565" max="2565" width="9.109375" style="4"/>
    <col min="2566" max="2566" width="9.33203125" style="4" customWidth="1"/>
    <col min="2567" max="2568" width="10.109375" style="4" bestFit="1" customWidth="1"/>
    <col min="2569" max="2816" width="9.109375" style="4"/>
    <col min="2817" max="2817" width="45.109375" style="4" customWidth="1"/>
    <col min="2818" max="2818" width="11.109375" style="4" bestFit="1" customWidth="1"/>
    <col min="2819" max="2819" width="13" style="4" customWidth="1"/>
    <col min="2820" max="2820" width="11" style="4" customWidth="1"/>
    <col min="2821" max="2821" width="9.109375" style="4"/>
    <col min="2822" max="2822" width="9.33203125" style="4" customWidth="1"/>
    <col min="2823" max="2824" width="10.109375" style="4" bestFit="1" customWidth="1"/>
    <col min="2825" max="3072" width="9.109375" style="4"/>
    <col min="3073" max="3073" width="45.109375" style="4" customWidth="1"/>
    <col min="3074" max="3074" width="11.109375" style="4" bestFit="1" customWidth="1"/>
    <col min="3075" max="3075" width="13" style="4" customWidth="1"/>
    <col min="3076" max="3076" width="11" style="4" customWidth="1"/>
    <col min="3077" max="3077" width="9.109375" style="4"/>
    <col min="3078" max="3078" width="9.33203125" style="4" customWidth="1"/>
    <col min="3079" max="3080" width="10.109375" style="4" bestFit="1" customWidth="1"/>
    <col min="3081" max="3328" width="9.109375" style="4"/>
    <col min="3329" max="3329" width="45.109375" style="4" customWidth="1"/>
    <col min="3330" max="3330" width="11.109375" style="4" bestFit="1" customWidth="1"/>
    <col min="3331" max="3331" width="13" style="4" customWidth="1"/>
    <col min="3332" max="3332" width="11" style="4" customWidth="1"/>
    <col min="3333" max="3333" width="9.109375" style="4"/>
    <col min="3334" max="3334" width="9.33203125" style="4" customWidth="1"/>
    <col min="3335" max="3336" width="10.109375" style="4" bestFit="1" customWidth="1"/>
    <col min="3337" max="3584" width="9.109375" style="4"/>
    <col min="3585" max="3585" width="45.109375" style="4" customWidth="1"/>
    <col min="3586" max="3586" width="11.109375" style="4" bestFit="1" customWidth="1"/>
    <col min="3587" max="3587" width="13" style="4" customWidth="1"/>
    <col min="3588" max="3588" width="11" style="4" customWidth="1"/>
    <col min="3589" max="3589" width="9.109375" style="4"/>
    <col min="3590" max="3590" width="9.33203125" style="4" customWidth="1"/>
    <col min="3591" max="3592" width="10.109375" style="4" bestFit="1" customWidth="1"/>
    <col min="3593" max="3840" width="9.109375" style="4"/>
    <col min="3841" max="3841" width="45.109375" style="4" customWidth="1"/>
    <col min="3842" max="3842" width="11.109375" style="4" bestFit="1" customWidth="1"/>
    <col min="3843" max="3843" width="13" style="4" customWidth="1"/>
    <col min="3844" max="3844" width="11" style="4" customWidth="1"/>
    <col min="3845" max="3845" width="9.109375" style="4"/>
    <col min="3846" max="3846" width="9.33203125" style="4" customWidth="1"/>
    <col min="3847" max="3848" width="10.109375" style="4" bestFit="1" customWidth="1"/>
    <col min="3849" max="4096" width="9.109375" style="4"/>
    <col min="4097" max="4097" width="45.109375" style="4" customWidth="1"/>
    <col min="4098" max="4098" width="11.109375" style="4" bestFit="1" customWidth="1"/>
    <col min="4099" max="4099" width="13" style="4" customWidth="1"/>
    <col min="4100" max="4100" width="11" style="4" customWidth="1"/>
    <col min="4101" max="4101" width="9.109375" style="4"/>
    <col min="4102" max="4102" width="9.33203125" style="4" customWidth="1"/>
    <col min="4103" max="4104" width="10.109375" style="4" bestFit="1" customWidth="1"/>
    <col min="4105" max="4352" width="9.109375" style="4"/>
    <col min="4353" max="4353" width="45.109375" style="4" customWidth="1"/>
    <col min="4354" max="4354" width="11.109375" style="4" bestFit="1" customWidth="1"/>
    <col min="4355" max="4355" width="13" style="4" customWidth="1"/>
    <col min="4356" max="4356" width="11" style="4" customWidth="1"/>
    <col min="4357" max="4357" width="9.109375" style="4"/>
    <col min="4358" max="4358" width="9.33203125" style="4" customWidth="1"/>
    <col min="4359" max="4360" width="10.109375" style="4" bestFit="1" customWidth="1"/>
    <col min="4361" max="4608" width="9.109375" style="4"/>
    <col min="4609" max="4609" width="45.109375" style="4" customWidth="1"/>
    <col min="4610" max="4610" width="11.109375" style="4" bestFit="1" customWidth="1"/>
    <col min="4611" max="4611" width="13" style="4" customWidth="1"/>
    <col min="4612" max="4612" width="11" style="4" customWidth="1"/>
    <col min="4613" max="4613" width="9.109375" style="4"/>
    <col min="4614" max="4614" width="9.33203125" style="4" customWidth="1"/>
    <col min="4615" max="4616" width="10.109375" style="4" bestFit="1" customWidth="1"/>
    <col min="4617" max="4864" width="9.109375" style="4"/>
    <col min="4865" max="4865" width="45.109375" style="4" customWidth="1"/>
    <col min="4866" max="4866" width="11.109375" style="4" bestFit="1" customWidth="1"/>
    <col min="4867" max="4867" width="13" style="4" customWidth="1"/>
    <col min="4868" max="4868" width="11" style="4" customWidth="1"/>
    <col min="4869" max="4869" width="9.109375" style="4"/>
    <col min="4870" max="4870" width="9.33203125" style="4" customWidth="1"/>
    <col min="4871" max="4872" width="10.109375" style="4" bestFit="1" customWidth="1"/>
    <col min="4873" max="5120" width="9.109375" style="4"/>
    <col min="5121" max="5121" width="45.109375" style="4" customWidth="1"/>
    <col min="5122" max="5122" width="11.109375" style="4" bestFit="1" customWidth="1"/>
    <col min="5123" max="5123" width="13" style="4" customWidth="1"/>
    <col min="5124" max="5124" width="11" style="4" customWidth="1"/>
    <col min="5125" max="5125" width="9.109375" style="4"/>
    <col min="5126" max="5126" width="9.33203125" style="4" customWidth="1"/>
    <col min="5127" max="5128" width="10.109375" style="4" bestFit="1" customWidth="1"/>
    <col min="5129" max="5376" width="9.109375" style="4"/>
    <col min="5377" max="5377" width="45.109375" style="4" customWidth="1"/>
    <col min="5378" max="5378" width="11.109375" style="4" bestFit="1" customWidth="1"/>
    <col min="5379" max="5379" width="13" style="4" customWidth="1"/>
    <col min="5380" max="5380" width="11" style="4" customWidth="1"/>
    <col min="5381" max="5381" width="9.109375" style="4"/>
    <col min="5382" max="5382" width="9.33203125" style="4" customWidth="1"/>
    <col min="5383" max="5384" width="10.109375" style="4" bestFit="1" customWidth="1"/>
    <col min="5385" max="5632" width="9.109375" style="4"/>
    <col min="5633" max="5633" width="45.109375" style="4" customWidth="1"/>
    <col min="5634" max="5634" width="11.109375" style="4" bestFit="1" customWidth="1"/>
    <col min="5635" max="5635" width="13" style="4" customWidth="1"/>
    <col min="5636" max="5636" width="11" style="4" customWidth="1"/>
    <col min="5637" max="5637" width="9.109375" style="4"/>
    <col min="5638" max="5638" width="9.33203125" style="4" customWidth="1"/>
    <col min="5639" max="5640" width="10.109375" style="4" bestFit="1" customWidth="1"/>
    <col min="5641" max="5888" width="9.109375" style="4"/>
    <col min="5889" max="5889" width="45.109375" style="4" customWidth="1"/>
    <col min="5890" max="5890" width="11.109375" style="4" bestFit="1" customWidth="1"/>
    <col min="5891" max="5891" width="13" style="4" customWidth="1"/>
    <col min="5892" max="5892" width="11" style="4" customWidth="1"/>
    <col min="5893" max="5893" width="9.109375" style="4"/>
    <col min="5894" max="5894" width="9.33203125" style="4" customWidth="1"/>
    <col min="5895" max="5896" width="10.109375" style="4" bestFit="1" customWidth="1"/>
    <col min="5897" max="6144" width="9.109375" style="4"/>
    <col min="6145" max="6145" width="45.109375" style="4" customWidth="1"/>
    <col min="6146" max="6146" width="11.109375" style="4" bestFit="1" customWidth="1"/>
    <col min="6147" max="6147" width="13" style="4" customWidth="1"/>
    <col min="6148" max="6148" width="11" style="4" customWidth="1"/>
    <col min="6149" max="6149" width="9.109375" style="4"/>
    <col min="6150" max="6150" width="9.33203125" style="4" customWidth="1"/>
    <col min="6151" max="6152" width="10.109375" style="4" bestFit="1" customWidth="1"/>
    <col min="6153" max="6400" width="9.109375" style="4"/>
    <col min="6401" max="6401" width="45.109375" style="4" customWidth="1"/>
    <col min="6402" max="6402" width="11.109375" style="4" bestFit="1" customWidth="1"/>
    <col min="6403" max="6403" width="13" style="4" customWidth="1"/>
    <col min="6404" max="6404" width="11" style="4" customWidth="1"/>
    <col min="6405" max="6405" width="9.109375" style="4"/>
    <col min="6406" max="6406" width="9.33203125" style="4" customWidth="1"/>
    <col min="6407" max="6408" width="10.109375" style="4" bestFit="1" customWidth="1"/>
    <col min="6409" max="6656" width="9.109375" style="4"/>
    <col min="6657" max="6657" width="45.109375" style="4" customWidth="1"/>
    <col min="6658" max="6658" width="11.109375" style="4" bestFit="1" customWidth="1"/>
    <col min="6659" max="6659" width="13" style="4" customWidth="1"/>
    <col min="6660" max="6660" width="11" style="4" customWidth="1"/>
    <col min="6661" max="6661" width="9.109375" style="4"/>
    <col min="6662" max="6662" width="9.33203125" style="4" customWidth="1"/>
    <col min="6663" max="6664" width="10.109375" style="4" bestFit="1" customWidth="1"/>
    <col min="6665" max="6912" width="9.109375" style="4"/>
    <col min="6913" max="6913" width="45.109375" style="4" customWidth="1"/>
    <col min="6914" max="6914" width="11.109375" style="4" bestFit="1" customWidth="1"/>
    <col min="6915" max="6915" width="13" style="4" customWidth="1"/>
    <col min="6916" max="6916" width="11" style="4" customWidth="1"/>
    <col min="6917" max="6917" width="9.109375" style="4"/>
    <col min="6918" max="6918" width="9.33203125" style="4" customWidth="1"/>
    <col min="6919" max="6920" width="10.109375" style="4" bestFit="1" customWidth="1"/>
    <col min="6921" max="7168" width="9.109375" style="4"/>
    <col min="7169" max="7169" width="45.109375" style="4" customWidth="1"/>
    <col min="7170" max="7170" width="11.109375" style="4" bestFit="1" customWidth="1"/>
    <col min="7171" max="7171" width="13" style="4" customWidth="1"/>
    <col min="7172" max="7172" width="11" style="4" customWidth="1"/>
    <col min="7173" max="7173" width="9.109375" style="4"/>
    <col min="7174" max="7174" width="9.33203125" style="4" customWidth="1"/>
    <col min="7175" max="7176" width="10.109375" style="4" bestFit="1" customWidth="1"/>
    <col min="7177" max="7424" width="9.109375" style="4"/>
    <col min="7425" max="7425" width="45.109375" style="4" customWidth="1"/>
    <col min="7426" max="7426" width="11.109375" style="4" bestFit="1" customWidth="1"/>
    <col min="7427" max="7427" width="13" style="4" customWidth="1"/>
    <col min="7428" max="7428" width="11" style="4" customWidth="1"/>
    <col min="7429" max="7429" width="9.109375" style="4"/>
    <col min="7430" max="7430" width="9.33203125" style="4" customWidth="1"/>
    <col min="7431" max="7432" width="10.109375" style="4" bestFit="1" customWidth="1"/>
    <col min="7433" max="7680" width="9.109375" style="4"/>
    <col min="7681" max="7681" width="45.109375" style="4" customWidth="1"/>
    <col min="7682" max="7682" width="11.109375" style="4" bestFit="1" customWidth="1"/>
    <col min="7683" max="7683" width="13" style="4" customWidth="1"/>
    <col min="7684" max="7684" width="11" style="4" customWidth="1"/>
    <col min="7685" max="7685" width="9.109375" style="4"/>
    <col min="7686" max="7686" width="9.33203125" style="4" customWidth="1"/>
    <col min="7687" max="7688" width="10.109375" style="4" bestFit="1" customWidth="1"/>
    <col min="7689" max="7936" width="9.109375" style="4"/>
    <col min="7937" max="7937" width="45.109375" style="4" customWidth="1"/>
    <col min="7938" max="7938" width="11.109375" style="4" bestFit="1" customWidth="1"/>
    <col min="7939" max="7939" width="13" style="4" customWidth="1"/>
    <col min="7940" max="7940" width="11" style="4" customWidth="1"/>
    <col min="7941" max="7941" width="9.109375" style="4"/>
    <col min="7942" max="7942" width="9.33203125" style="4" customWidth="1"/>
    <col min="7943" max="7944" width="10.109375" style="4" bestFit="1" customWidth="1"/>
    <col min="7945" max="8192" width="9.109375" style="4"/>
    <col min="8193" max="8193" width="45.109375" style="4" customWidth="1"/>
    <col min="8194" max="8194" width="11.109375" style="4" bestFit="1" customWidth="1"/>
    <col min="8195" max="8195" width="13" style="4" customWidth="1"/>
    <col min="8196" max="8196" width="11" style="4" customWidth="1"/>
    <col min="8197" max="8197" width="9.109375" style="4"/>
    <col min="8198" max="8198" width="9.33203125" style="4" customWidth="1"/>
    <col min="8199" max="8200" width="10.109375" style="4" bestFit="1" customWidth="1"/>
    <col min="8201" max="8448" width="9.109375" style="4"/>
    <col min="8449" max="8449" width="45.109375" style="4" customWidth="1"/>
    <col min="8450" max="8450" width="11.109375" style="4" bestFit="1" customWidth="1"/>
    <col min="8451" max="8451" width="13" style="4" customWidth="1"/>
    <col min="8452" max="8452" width="11" style="4" customWidth="1"/>
    <col min="8453" max="8453" width="9.109375" style="4"/>
    <col min="8454" max="8454" width="9.33203125" style="4" customWidth="1"/>
    <col min="8455" max="8456" width="10.109375" style="4" bestFit="1" customWidth="1"/>
    <col min="8457" max="8704" width="9.109375" style="4"/>
    <col min="8705" max="8705" width="45.109375" style="4" customWidth="1"/>
    <col min="8706" max="8706" width="11.109375" style="4" bestFit="1" customWidth="1"/>
    <col min="8707" max="8707" width="13" style="4" customWidth="1"/>
    <col min="8708" max="8708" width="11" style="4" customWidth="1"/>
    <col min="8709" max="8709" width="9.109375" style="4"/>
    <col min="8710" max="8710" width="9.33203125" style="4" customWidth="1"/>
    <col min="8711" max="8712" width="10.109375" style="4" bestFit="1" customWidth="1"/>
    <col min="8713" max="8960" width="9.109375" style="4"/>
    <col min="8961" max="8961" width="45.109375" style="4" customWidth="1"/>
    <col min="8962" max="8962" width="11.109375" style="4" bestFit="1" customWidth="1"/>
    <col min="8963" max="8963" width="13" style="4" customWidth="1"/>
    <col min="8964" max="8964" width="11" style="4" customWidth="1"/>
    <col min="8965" max="8965" width="9.109375" style="4"/>
    <col min="8966" max="8966" width="9.33203125" style="4" customWidth="1"/>
    <col min="8967" max="8968" width="10.109375" style="4" bestFit="1" customWidth="1"/>
    <col min="8969" max="9216" width="9.109375" style="4"/>
    <col min="9217" max="9217" width="45.109375" style="4" customWidth="1"/>
    <col min="9218" max="9218" width="11.109375" style="4" bestFit="1" customWidth="1"/>
    <col min="9219" max="9219" width="13" style="4" customWidth="1"/>
    <col min="9220" max="9220" width="11" style="4" customWidth="1"/>
    <col min="9221" max="9221" width="9.109375" style="4"/>
    <col min="9222" max="9222" width="9.33203125" style="4" customWidth="1"/>
    <col min="9223" max="9224" width="10.109375" style="4" bestFit="1" customWidth="1"/>
    <col min="9225" max="9472" width="9.109375" style="4"/>
    <col min="9473" max="9473" width="45.109375" style="4" customWidth="1"/>
    <col min="9474" max="9474" width="11.109375" style="4" bestFit="1" customWidth="1"/>
    <col min="9475" max="9475" width="13" style="4" customWidth="1"/>
    <col min="9476" max="9476" width="11" style="4" customWidth="1"/>
    <col min="9477" max="9477" width="9.109375" style="4"/>
    <col min="9478" max="9478" width="9.33203125" style="4" customWidth="1"/>
    <col min="9479" max="9480" width="10.109375" style="4" bestFit="1" customWidth="1"/>
    <col min="9481" max="9728" width="9.109375" style="4"/>
    <col min="9729" max="9729" width="45.109375" style="4" customWidth="1"/>
    <col min="9730" max="9730" width="11.109375" style="4" bestFit="1" customWidth="1"/>
    <col min="9731" max="9731" width="13" style="4" customWidth="1"/>
    <col min="9732" max="9732" width="11" style="4" customWidth="1"/>
    <col min="9733" max="9733" width="9.109375" style="4"/>
    <col min="9734" max="9734" width="9.33203125" style="4" customWidth="1"/>
    <col min="9735" max="9736" width="10.109375" style="4" bestFit="1" customWidth="1"/>
    <col min="9737" max="9984" width="9.109375" style="4"/>
    <col min="9985" max="9985" width="45.109375" style="4" customWidth="1"/>
    <col min="9986" max="9986" width="11.109375" style="4" bestFit="1" customWidth="1"/>
    <col min="9987" max="9987" width="13" style="4" customWidth="1"/>
    <col min="9988" max="9988" width="11" style="4" customWidth="1"/>
    <col min="9989" max="9989" width="9.109375" style="4"/>
    <col min="9990" max="9990" width="9.33203125" style="4" customWidth="1"/>
    <col min="9991" max="9992" width="10.109375" style="4" bestFit="1" customWidth="1"/>
    <col min="9993" max="10240" width="9.109375" style="4"/>
    <col min="10241" max="10241" width="45.109375" style="4" customWidth="1"/>
    <col min="10242" max="10242" width="11.109375" style="4" bestFit="1" customWidth="1"/>
    <col min="10243" max="10243" width="13" style="4" customWidth="1"/>
    <col min="10244" max="10244" width="11" style="4" customWidth="1"/>
    <col min="10245" max="10245" width="9.109375" style="4"/>
    <col min="10246" max="10246" width="9.33203125" style="4" customWidth="1"/>
    <col min="10247" max="10248" width="10.109375" style="4" bestFit="1" customWidth="1"/>
    <col min="10249" max="10496" width="9.109375" style="4"/>
    <col min="10497" max="10497" width="45.109375" style="4" customWidth="1"/>
    <col min="10498" max="10498" width="11.109375" style="4" bestFit="1" customWidth="1"/>
    <col min="10499" max="10499" width="13" style="4" customWidth="1"/>
    <col min="10500" max="10500" width="11" style="4" customWidth="1"/>
    <col min="10501" max="10501" width="9.109375" style="4"/>
    <col min="10502" max="10502" width="9.33203125" style="4" customWidth="1"/>
    <col min="10503" max="10504" width="10.109375" style="4" bestFit="1" customWidth="1"/>
    <col min="10505" max="10752" width="9.109375" style="4"/>
    <col min="10753" max="10753" width="45.109375" style="4" customWidth="1"/>
    <col min="10754" max="10754" width="11.109375" style="4" bestFit="1" customWidth="1"/>
    <col min="10755" max="10755" width="13" style="4" customWidth="1"/>
    <col min="10756" max="10756" width="11" style="4" customWidth="1"/>
    <col min="10757" max="10757" width="9.109375" style="4"/>
    <col min="10758" max="10758" width="9.33203125" style="4" customWidth="1"/>
    <col min="10759" max="10760" width="10.109375" style="4" bestFit="1" customWidth="1"/>
    <col min="10761" max="11008" width="9.109375" style="4"/>
    <col min="11009" max="11009" width="45.109375" style="4" customWidth="1"/>
    <col min="11010" max="11010" width="11.109375" style="4" bestFit="1" customWidth="1"/>
    <col min="11011" max="11011" width="13" style="4" customWidth="1"/>
    <col min="11012" max="11012" width="11" style="4" customWidth="1"/>
    <col min="11013" max="11013" width="9.109375" style="4"/>
    <col min="11014" max="11014" width="9.33203125" style="4" customWidth="1"/>
    <col min="11015" max="11016" width="10.109375" style="4" bestFit="1" customWidth="1"/>
    <col min="11017" max="11264" width="9.109375" style="4"/>
    <col min="11265" max="11265" width="45.109375" style="4" customWidth="1"/>
    <col min="11266" max="11266" width="11.109375" style="4" bestFit="1" customWidth="1"/>
    <col min="11267" max="11267" width="13" style="4" customWidth="1"/>
    <col min="11268" max="11268" width="11" style="4" customWidth="1"/>
    <col min="11269" max="11269" width="9.109375" style="4"/>
    <col min="11270" max="11270" width="9.33203125" style="4" customWidth="1"/>
    <col min="11271" max="11272" width="10.109375" style="4" bestFit="1" customWidth="1"/>
    <col min="11273" max="11520" width="9.109375" style="4"/>
    <col min="11521" max="11521" width="45.109375" style="4" customWidth="1"/>
    <col min="11522" max="11522" width="11.109375" style="4" bestFit="1" customWidth="1"/>
    <col min="11523" max="11523" width="13" style="4" customWidth="1"/>
    <col min="11524" max="11524" width="11" style="4" customWidth="1"/>
    <col min="11525" max="11525" width="9.109375" style="4"/>
    <col min="11526" max="11526" width="9.33203125" style="4" customWidth="1"/>
    <col min="11527" max="11528" width="10.109375" style="4" bestFit="1" customWidth="1"/>
    <col min="11529" max="11776" width="9.109375" style="4"/>
    <col min="11777" max="11777" width="45.109375" style="4" customWidth="1"/>
    <col min="11778" max="11778" width="11.109375" style="4" bestFit="1" customWidth="1"/>
    <col min="11779" max="11779" width="13" style="4" customWidth="1"/>
    <col min="11780" max="11780" width="11" style="4" customWidth="1"/>
    <col min="11781" max="11781" width="9.109375" style="4"/>
    <col min="11782" max="11782" width="9.33203125" style="4" customWidth="1"/>
    <col min="11783" max="11784" width="10.109375" style="4" bestFit="1" customWidth="1"/>
    <col min="11785" max="12032" width="9.109375" style="4"/>
    <col min="12033" max="12033" width="45.109375" style="4" customWidth="1"/>
    <col min="12034" max="12034" width="11.109375" style="4" bestFit="1" customWidth="1"/>
    <col min="12035" max="12035" width="13" style="4" customWidth="1"/>
    <col min="12036" max="12036" width="11" style="4" customWidth="1"/>
    <col min="12037" max="12037" width="9.109375" style="4"/>
    <col min="12038" max="12038" width="9.33203125" style="4" customWidth="1"/>
    <col min="12039" max="12040" width="10.109375" style="4" bestFit="1" customWidth="1"/>
    <col min="12041" max="12288" width="9.109375" style="4"/>
    <col min="12289" max="12289" width="45.109375" style="4" customWidth="1"/>
    <col min="12290" max="12290" width="11.109375" style="4" bestFit="1" customWidth="1"/>
    <col min="12291" max="12291" width="13" style="4" customWidth="1"/>
    <col min="12292" max="12292" width="11" style="4" customWidth="1"/>
    <col min="12293" max="12293" width="9.109375" style="4"/>
    <col min="12294" max="12294" width="9.33203125" style="4" customWidth="1"/>
    <col min="12295" max="12296" width="10.109375" style="4" bestFit="1" customWidth="1"/>
    <col min="12297" max="12544" width="9.109375" style="4"/>
    <col min="12545" max="12545" width="45.109375" style="4" customWidth="1"/>
    <col min="12546" max="12546" width="11.109375" style="4" bestFit="1" customWidth="1"/>
    <col min="12547" max="12547" width="13" style="4" customWidth="1"/>
    <col min="12548" max="12548" width="11" style="4" customWidth="1"/>
    <col min="12549" max="12549" width="9.109375" style="4"/>
    <col min="12550" max="12550" width="9.33203125" style="4" customWidth="1"/>
    <col min="12551" max="12552" width="10.109375" style="4" bestFit="1" customWidth="1"/>
    <col min="12553" max="12800" width="9.109375" style="4"/>
    <col min="12801" max="12801" width="45.109375" style="4" customWidth="1"/>
    <col min="12802" max="12802" width="11.109375" style="4" bestFit="1" customWidth="1"/>
    <col min="12803" max="12803" width="13" style="4" customWidth="1"/>
    <col min="12804" max="12804" width="11" style="4" customWidth="1"/>
    <col min="12805" max="12805" width="9.109375" style="4"/>
    <col min="12806" max="12806" width="9.33203125" style="4" customWidth="1"/>
    <col min="12807" max="12808" width="10.109375" style="4" bestFit="1" customWidth="1"/>
    <col min="12809" max="13056" width="9.109375" style="4"/>
    <col min="13057" max="13057" width="45.109375" style="4" customWidth="1"/>
    <col min="13058" max="13058" width="11.109375" style="4" bestFit="1" customWidth="1"/>
    <col min="13059" max="13059" width="13" style="4" customWidth="1"/>
    <col min="13060" max="13060" width="11" style="4" customWidth="1"/>
    <col min="13061" max="13061" width="9.109375" style="4"/>
    <col min="13062" max="13062" width="9.33203125" style="4" customWidth="1"/>
    <col min="13063" max="13064" width="10.109375" style="4" bestFit="1" customWidth="1"/>
    <col min="13065" max="13312" width="9.109375" style="4"/>
    <col min="13313" max="13313" width="45.109375" style="4" customWidth="1"/>
    <col min="13314" max="13314" width="11.109375" style="4" bestFit="1" customWidth="1"/>
    <col min="13315" max="13315" width="13" style="4" customWidth="1"/>
    <col min="13316" max="13316" width="11" style="4" customWidth="1"/>
    <col min="13317" max="13317" width="9.109375" style="4"/>
    <col min="13318" max="13318" width="9.33203125" style="4" customWidth="1"/>
    <col min="13319" max="13320" width="10.109375" style="4" bestFit="1" customWidth="1"/>
    <col min="13321" max="13568" width="9.109375" style="4"/>
    <col min="13569" max="13569" width="45.109375" style="4" customWidth="1"/>
    <col min="13570" max="13570" width="11.109375" style="4" bestFit="1" customWidth="1"/>
    <col min="13571" max="13571" width="13" style="4" customWidth="1"/>
    <col min="13572" max="13572" width="11" style="4" customWidth="1"/>
    <col min="13573" max="13573" width="9.109375" style="4"/>
    <col min="13574" max="13574" width="9.33203125" style="4" customWidth="1"/>
    <col min="13575" max="13576" width="10.109375" style="4" bestFit="1" customWidth="1"/>
    <col min="13577" max="13824" width="9.109375" style="4"/>
    <col min="13825" max="13825" width="45.109375" style="4" customWidth="1"/>
    <col min="13826" max="13826" width="11.109375" style="4" bestFit="1" customWidth="1"/>
    <col min="13827" max="13827" width="13" style="4" customWidth="1"/>
    <col min="13828" max="13828" width="11" style="4" customWidth="1"/>
    <col min="13829" max="13829" width="9.109375" style="4"/>
    <col min="13830" max="13830" width="9.33203125" style="4" customWidth="1"/>
    <col min="13831" max="13832" width="10.109375" style="4" bestFit="1" customWidth="1"/>
    <col min="13833" max="14080" width="9.109375" style="4"/>
    <col min="14081" max="14081" width="45.109375" style="4" customWidth="1"/>
    <col min="14082" max="14082" width="11.109375" style="4" bestFit="1" customWidth="1"/>
    <col min="14083" max="14083" width="13" style="4" customWidth="1"/>
    <col min="14084" max="14084" width="11" style="4" customWidth="1"/>
    <col min="14085" max="14085" width="9.109375" style="4"/>
    <col min="14086" max="14086" width="9.33203125" style="4" customWidth="1"/>
    <col min="14087" max="14088" width="10.109375" style="4" bestFit="1" customWidth="1"/>
    <col min="14089" max="14336" width="9.109375" style="4"/>
    <col min="14337" max="14337" width="45.109375" style="4" customWidth="1"/>
    <col min="14338" max="14338" width="11.109375" style="4" bestFit="1" customWidth="1"/>
    <col min="14339" max="14339" width="13" style="4" customWidth="1"/>
    <col min="14340" max="14340" width="11" style="4" customWidth="1"/>
    <col min="14341" max="14341" width="9.109375" style="4"/>
    <col min="14342" max="14342" width="9.33203125" style="4" customWidth="1"/>
    <col min="14343" max="14344" width="10.109375" style="4" bestFit="1" customWidth="1"/>
    <col min="14345" max="14592" width="9.109375" style="4"/>
    <col min="14593" max="14593" width="45.109375" style="4" customWidth="1"/>
    <col min="14594" max="14594" width="11.109375" style="4" bestFit="1" customWidth="1"/>
    <col min="14595" max="14595" width="13" style="4" customWidth="1"/>
    <col min="14596" max="14596" width="11" style="4" customWidth="1"/>
    <col min="14597" max="14597" width="9.109375" style="4"/>
    <col min="14598" max="14598" width="9.33203125" style="4" customWidth="1"/>
    <col min="14599" max="14600" width="10.109375" style="4" bestFit="1" customWidth="1"/>
    <col min="14601" max="14848" width="9.109375" style="4"/>
    <col min="14849" max="14849" width="45.109375" style="4" customWidth="1"/>
    <col min="14850" max="14850" width="11.109375" style="4" bestFit="1" customWidth="1"/>
    <col min="14851" max="14851" width="13" style="4" customWidth="1"/>
    <col min="14852" max="14852" width="11" style="4" customWidth="1"/>
    <col min="14853" max="14853" width="9.109375" style="4"/>
    <col min="14854" max="14854" width="9.33203125" style="4" customWidth="1"/>
    <col min="14855" max="14856" width="10.109375" style="4" bestFit="1" customWidth="1"/>
    <col min="14857" max="15104" width="9.109375" style="4"/>
    <col min="15105" max="15105" width="45.109375" style="4" customWidth="1"/>
    <col min="15106" max="15106" width="11.109375" style="4" bestFit="1" customWidth="1"/>
    <col min="15107" max="15107" width="13" style="4" customWidth="1"/>
    <col min="15108" max="15108" width="11" style="4" customWidth="1"/>
    <col min="15109" max="15109" width="9.109375" style="4"/>
    <col min="15110" max="15110" width="9.33203125" style="4" customWidth="1"/>
    <col min="15111" max="15112" width="10.109375" style="4" bestFit="1" customWidth="1"/>
    <col min="15113" max="15360" width="9.109375" style="4"/>
    <col min="15361" max="15361" width="45.109375" style="4" customWidth="1"/>
    <col min="15362" max="15362" width="11.109375" style="4" bestFit="1" customWidth="1"/>
    <col min="15363" max="15363" width="13" style="4" customWidth="1"/>
    <col min="15364" max="15364" width="11" style="4" customWidth="1"/>
    <col min="15365" max="15365" width="9.109375" style="4"/>
    <col min="15366" max="15366" width="9.33203125" style="4" customWidth="1"/>
    <col min="15367" max="15368" width="10.109375" style="4" bestFit="1" customWidth="1"/>
    <col min="15369" max="15616" width="9.109375" style="4"/>
    <col min="15617" max="15617" width="45.109375" style="4" customWidth="1"/>
    <col min="15618" max="15618" width="11.109375" style="4" bestFit="1" customWidth="1"/>
    <col min="15619" max="15619" width="13" style="4" customWidth="1"/>
    <col min="15620" max="15620" width="11" style="4" customWidth="1"/>
    <col min="15621" max="15621" width="9.109375" style="4"/>
    <col min="15622" max="15622" width="9.33203125" style="4" customWidth="1"/>
    <col min="15623" max="15624" width="10.109375" style="4" bestFit="1" customWidth="1"/>
    <col min="15625" max="15872" width="9.109375" style="4"/>
    <col min="15873" max="15873" width="45.109375" style="4" customWidth="1"/>
    <col min="15874" max="15874" width="11.109375" style="4" bestFit="1" customWidth="1"/>
    <col min="15875" max="15875" width="13" style="4" customWidth="1"/>
    <col min="15876" max="15876" width="11" style="4" customWidth="1"/>
    <col min="15877" max="15877" width="9.109375" style="4"/>
    <col min="15878" max="15878" width="9.33203125" style="4" customWidth="1"/>
    <col min="15879" max="15880" width="10.109375" style="4" bestFit="1" customWidth="1"/>
    <col min="15881" max="16128" width="9.109375" style="4"/>
    <col min="16129" max="16129" width="45.109375" style="4" customWidth="1"/>
    <col min="16130" max="16130" width="11.109375" style="4" bestFit="1" customWidth="1"/>
    <col min="16131" max="16131" width="13" style="4" customWidth="1"/>
    <col min="16132" max="16132" width="11" style="4" customWidth="1"/>
    <col min="16133" max="16133" width="9.109375" style="4"/>
    <col min="16134" max="16134" width="9.33203125" style="4" customWidth="1"/>
    <col min="16135" max="16136" width="10.109375" style="4" bestFit="1" customWidth="1"/>
    <col min="16137" max="16384" width="9.109375" style="4"/>
  </cols>
  <sheetData>
    <row r="1" spans="1:7">
      <c r="A1" s="13" t="s">
        <v>46</v>
      </c>
    </row>
    <row r="2" spans="1:7">
      <c r="B2" s="10" t="s">
        <v>19</v>
      </c>
      <c r="C2" s="9" t="s">
        <v>17</v>
      </c>
    </row>
    <row r="3" spans="1:7">
      <c r="A3" s="8" t="s">
        <v>15</v>
      </c>
      <c r="B3" s="5">
        <v>15099.2</v>
      </c>
      <c r="C3" s="5">
        <v>6649.1</v>
      </c>
    </row>
    <row r="4" spans="1:7">
      <c r="A4" s="8" t="s">
        <v>16</v>
      </c>
      <c r="B4" s="5">
        <v>1374.9</v>
      </c>
      <c r="C4" s="9" t="s">
        <v>20</v>
      </c>
    </row>
    <row r="5" spans="1:7">
      <c r="A5" s="8" t="s">
        <v>18</v>
      </c>
      <c r="B5" s="5">
        <v>5166</v>
      </c>
      <c r="C5" s="5">
        <v>557.9</v>
      </c>
    </row>
    <row r="6" spans="1:7">
      <c r="A6" s="8" t="s">
        <v>21</v>
      </c>
      <c r="B6" s="5">
        <v>4156.3999999999996</v>
      </c>
      <c r="C6" s="5">
        <v>1710.6</v>
      </c>
      <c r="F6" s="8" t="s">
        <v>80</v>
      </c>
    </row>
    <row r="7" spans="1:7">
      <c r="A7" s="11" t="s">
        <v>22</v>
      </c>
      <c r="B7" s="7">
        <v>1277.5999999999999</v>
      </c>
      <c r="C7" s="12" t="s">
        <v>20</v>
      </c>
      <c r="F7" s="8" t="s">
        <v>61</v>
      </c>
    </row>
    <row r="8" spans="1:7">
      <c r="A8" s="13" t="s">
        <v>23</v>
      </c>
      <c r="B8" s="5">
        <f>SUM(B3:B7)</f>
        <v>27074.1</v>
      </c>
      <c r="C8" s="5">
        <f>SUM(C3:C7)</f>
        <v>8917.6</v>
      </c>
      <c r="D8" s="15" t="s">
        <v>48</v>
      </c>
      <c r="E8" s="5">
        <f>B8-C8</f>
        <v>18156.5</v>
      </c>
      <c r="F8" s="14">
        <f>0.15*B48</f>
        <v>2588.1749999999997</v>
      </c>
      <c r="G8" s="5">
        <f>E8-F8</f>
        <v>15568.325000000001</v>
      </c>
    </row>
    <row r="9" spans="1:7">
      <c r="A9" s="8" t="s">
        <v>24</v>
      </c>
      <c r="B9" s="5">
        <f>SUM(B3,B6)</f>
        <v>19255.599999999999</v>
      </c>
      <c r="C9" s="5">
        <f>SUM(C3,C6)</f>
        <v>8359.7000000000007</v>
      </c>
      <c r="D9" s="15" t="s">
        <v>48</v>
      </c>
      <c r="E9" s="5">
        <f>B9-C9</f>
        <v>10895.899999999998</v>
      </c>
      <c r="G9" s="5">
        <f>E9-F9</f>
        <v>10895.899999999998</v>
      </c>
    </row>
    <row r="10" spans="1:7">
      <c r="A10" s="8" t="s">
        <v>25</v>
      </c>
      <c r="B10" s="5">
        <f>SUM(B4,B5,B7)</f>
        <v>7818.5</v>
      </c>
      <c r="C10" s="5">
        <f>SUM(C4,C5,C7)</f>
        <v>557.9</v>
      </c>
      <c r="D10" s="15" t="s">
        <v>48</v>
      </c>
      <c r="E10" s="5">
        <f>B10-C10</f>
        <v>7260.6</v>
      </c>
      <c r="F10" s="14">
        <f>0.15*B48</f>
        <v>2588.1749999999997</v>
      </c>
      <c r="G10" s="5">
        <f>E10-F10</f>
        <v>4672.4250000000011</v>
      </c>
    </row>
    <row r="11" spans="1:7">
      <c r="A11" s="8" t="s">
        <v>47</v>
      </c>
    </row>
    <row r="12" spans="1:7">
      <c r="A12" s="13" t="s">
        <v>26</v>
      </c>
    </row>
    <row r="13" spans="1:7">
      <c r="B13" s="10" t="s">
        <v>27</v>
      </c>
    </row>
    <row r="14" spans="1:7">
      <c r="A14" s="8" t="s">
        <v>28</v>
      </c>
      <c r="B14" s="5">
        <v>483.3</v>
      </c>
    </row>
    <row r="15" spans="1:7">
      <c r="A15" s="8" t="s">
        <v>29</v>
      </c>
      <c r="B15" s="5">
        <v>32.700000000000003</v>
      </c>
    </row>
    <row r="16" spans="1:7">
      <c r="A16" s="11" t="s">
        <v>30</v>
      </c>
      <c r="B16" s="7">
        <v>44.3</v>
      </c>
    </row>
    <row r="17" spans="1:4">
      <c r="A17" s="8" t="s">
        <v>31</v>
      </c>
      <c r="B17" s="5">
        <f>SUM(B14:B15)</f>
        <v>516</v>
      </c>
      <c r="C17" s="9"/>
      <c r="D17" s="14"/>
    </row>
    <row r="19" spans="1:4">
      <c r="A19" s="8" t="s">
        <v>32</v>
      </c>
      <c r="B19" s="5">
        <v>419.6</v>
      </c>
    </row>
    <row r="20" spans="1:4">
      <c r="A20" s="11" t="s">
        <v>33</v>
      </c>
      <c r="B20" s="7">
        <v>12.1</v>
      </c>
    </row>
    <row r="21" spans="1:4">
      <c r="A21" s="8" t="s">
        <v>34</v>
      </c>
      <c r="B21" s="5">
        <f>SUM(B19:B20)</f>
        <v>431.70000000000005</v>
      </c>
      <c r="C21" s="9"/>
      <c r="D21" s="5"/>
    </row>
    <row r="23" spans="1:4">
      <c r="A23" s="8" t="s">
        <v>35</v>
      </c>
      <c r="B23" s="5">
        <v>959.7</v>
      </c>
    </row>
    <row r="24" spans="1:4">
      <c r="A24" s="8" t="s">
        <v>36</v>
      </c>
      <c r="B24" s="5">
        <v>290</v>
      </c>
    </row>
    <row r="25" spans="1:4">
      <c r="A25" s="11" t="s">
        <v>37</v>
      </c>
      <c r="B25" s="7">
        <v>53.1</v>
      </c>
    </row>
    <row r="26" spans="1:4">
      <c r="A26" s="8" t="s">
        <v>38</v>
      </c>
      <c r="B26" s="5">
        <f>SUM(B23:B25)</f>
        <v>1302.8</v>
      </c>
    </row>
    <row r="28" spans="1:4">
      <c r="A28" s="8" t="s">
        <v>39</v>
      </c>
      <c r="B28" s="5">
        <v>621.4</v>
      </c>
    </row>
    <row r="29" spans="1:4">
      <c r="A29" s="8" t="s">
        <v>40</v>
      </c>
      <c r="B29" s="5">
        <v>34.799999999999997</v>
      </c>
    </row>
    <row r="30" spans="1:4">
      <c r="A30" s="11" t="s">
        <v>41</v>
      </c>
      <c r="B30" s="7">
        <v>3.6</v>
      </c>
    </row>
    <row r="31" spans="1:4">
      <c r="A31" s="8" t="s">
        <v>42</v>
      </c>
      <c r="B31" s="5">
        <f>SUM(B28:B30)</f>
        <v>659.8</v>
      </c>
      <c r="C31" s="9"/>
      <c r="D31" s="5"/>
    </row>
    <row r="33" spans="1:4">
      <c r="A33" s="8" t="s">
        <v>43</v>
      </c>
      <c r="B33" s="5">
        <v>307.39999999999998</v>
      </c>
      <c r="C33" s="9"/>
      <c r="D33" s="5"/>
    </row>
    <row r="35" spans="1:4">
      <c r="A35" s="8" t="s">
        <v>44</v>
      </c>
      <c r="B35" s="5">
        <v>6377.5</v>
      </c>
    </row>
    <row r="36" spans="1:4">
      <c r="A36" s="8" t="s">
        <v>45</v>
      </c>
      <c r="B36" s="5">
        <v>3005.1</v>
      </c>
    </row>
    <row r="39" spans="1:4">
      <c r="A39" s="13" t="s">
        <v>81</v>
      </c>
      <c r="B39" s="3" t="s">
        <v>52</v>
      </c>
    </row>
    <row r="40" spans="1:4">
      <c r="A40" s="8" t="s">
        <v>49</v>
      </c>
      <c r="B40" s="5">
        <f>1895.1+1879.9</f>
        <v>3775</v>
      </c>
    </row>
    <row r="41" spans="1:4">
      <c r="A41" s="8" t="s">
        <v>50</v>
      </c>
      <c r="B41" s="5">
        <v>1406.7</v>
      </c>
    </row>
    <row r="42" spans="1:4">
      <c r="A42" s="8" t="s">
        <v>51</v>
      </c>
      <c r="B42" s="5">
        <v>4370.7</v>
      </c>
      <c r="C42" s="9" t="s">
        <v>62</v>
      </c>
      <c r="D42" s="5">
        <f>SUM(B42:B45)</f>
        <v>19651.2</v>
      </c>
    </row>
    <row r="43" spans="1:4">
      <c r="A43" s="8" t="s">
        <v>53</v>
      </c>
      <c r="B43" s="5">
        <v>6246.5</v>
      </c>
    </row>
    <row r="44" spans="1:4">
      <c r="A44" s="8" t="s">
        <v>54</v>
      </c>
      <c r="B44" s="5">
        <v>2028</v>
      </c>
    </row>
    <row r="45" spans="1:4">
      <c r="A45" s="8" t="s">
        <v>55</v>
      </c>
      <c r="B45" s="5">
        <v>7006</v>
      </c>
    </row>
    <row r="46" spans="1:4">
      <c r="A46" s="8" t="s">
        <v>56</v>
      </c>
      <c r="B46" s="5">
        <f>1325.3+1617.7</f>
        <v>2943</v>
      </c>
    </row>
    <row r="47" spans="1:4">
      <c r="A47" s="8" t="s">
        <v>57</v>
      </c>
      <c r="B47" s="5">
        <v>10533</v>
      </c>
    </row>
    <row r="48" spans="1:4">
      <c r="A48" s="8" t="s">
        <v>58</v>
      </c>
      <c r="B48" s="5">
        <v>17254.5</v>
      </c>
    </row>
    <row r="49" spans="1:3">
      <c r="A49" s="8" t="s">
        <v>59</v>
      </c>
      <c r="B49" s="5">
        <v>2810</v>
      </c>
    </row>
    <row r="50" spans="1:3">
      <c r="A50" s="11" t="s">
        <v>60</v>
      </c>
      <c r="B50" s="7">
        <v>6004</v>
      </c>
    </row>
    <row r="51" spans="1:3">
      <c r="A51" s="13" t="s">
        <v>4</v>
      </c>
      <c r="B51" s="3">
        <f>SUM(B40:B50)</f>
        <v>64377.4</v>
      </c>
      <c r="C51" s="9" t="s">
        <v>63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/>
  </sheetViews>
  <sheetFormatPr defaultColWidth="9.109375" defaultRowHeight="13.2"/>
  <cols>
    <col min="1" max="1" width="3.88671875" customWidth="1"/>
    <col min="2" max="2" width="22" customWidth="1"/>
    <col min="3" max="4" width="14.44140625" customWidth="1"/>
  </cols>
  <sheetData>
    <row r="1" spans="1:8">
      <c r="A1" t="s">
        <v>82</v>
      </c>
    </row>
    <row r="2" spans="1:8">
      <c r="B2" t="s">
        <v>83</v>
      </c>
      <c r="C2" t="s">
        <v>84</v>
      </c>
      <c r="D2" t="s">
        <v>85</v>
      </c>
      <c r="E2" s="33" t="s">
        <v>86</v>
      </c>
      <c r="G2" t="s">
        <v>83</v>
      </c>
      <c r="H2" t="s">
        <v>85</v>
      </c>
    </row>
    <row r="3" spans="1:8">
      <c r="B3" t="s">
        <v>5</v>
      </c>
      <c r="C3">
        <v>12.058</v>
      </c>
      <c r="D3">
        <v>1229.9549999999999</v>
      </c>
      <c r="E3" s="34">
        <f>D3/C3</f>
        <v>102.00323436722508</v>
      </c>
      <c r="G3" t="s">
        <v>5</v>
      </c>
      <c r="H3" s="35">
        <v>1229.9549999999999</v>
      </c>
    </row>
    <row r="4" spans="1:8">
      <c r="B4" t="s">
        <v>87</v>
      </c>
      <c r="C4">
        <v>23.852</v>
      </c>
      <c r="D4">
        <v>1073.3219999999999</v>
      </c>
      <c r="E4" s="34">
        <f t="shared" ref="E4:E12" si="0">D4/C4</f>
        <v>44.999245346302189</v>
      </c>
      <c r="G4" t="s">
        <v>87</v>
      </c>
      <c r="H4" s="35">
        <v>1073.3219999999999</v>
      </c>
    </row>
    <row r="5" spans="1:8">
      <c r="B5" t="s">
        <v>88</v>
      </c>
      <c r="C5">
        <v>2.907</v>
      </c>
      <c r="D5">
        <v>218.07300000000001</v>
      </c>
      <c r="E5" s="34">
        <f t="shared" si="0"/>
        <v>75.016511867905052</v>
      </c>
      <c r="G5" t="s">
        <v>88</v>
      </c>
      <c r="H5" s="35">
        <v>218.07300000000001</v>
      </c>
    </row>
    <row r="6" spans="1:8">
      <c r="B6" t="s">
        <v>14</v>
      </c>
      <c r="C6">
        <v>17.335999999999999</v>
      </c>
      <c r="D6">
        <v>1750.9469999999999</v>
      </c>
      <c r="E6" s="34">
        <f t="shared" si="0"/>
        <v>101.0006345177665</v>
      </c>
      <c r="G6" t="s">
        <v>14</v>
      </c>
      <c r="H6" s="35">
        <v>1750.9469999999999</v>
      </c>
    </row>
    <row r="7" spans="1:8">
      <c r="B7" t="s">
        <v>89</v>
      </c>
      <c r="C7">
        <v>2.6349999999999998</v>
      </c>
      <c r="D7">
        <v>1291.039</v>
      </c>
      <c r="E7" s="34">
        <f t="shared" si="0"/>
        <v>489.95787476280839</v>
      </c>
      <c r="G7" t="s">
        <v>89</v>
      </c>
      <c r="H7" s="35">
        <v>1291.039</v>
      </c>
    </row>
    <row r="8" spans="1:8">
      <c r="B8" t="s">
        <v>90</v>
      </c>
      <c r="C8">
        <v>2.5569999999999999</v>
      </c>
      <c r="D8">
        <v>242.88900000000001</v>
      </c>
      <c r="E8" s="34">
        <f t="shared" si="0"/>
        <v>94.989831834180691</v>
      </c>
      <c r="G8" t="s">
        <v>90</v>
      </c>
      <c r="H8" s="35">
        <v>242.88900000000001</v>
      </c>
    </row>
    <row r="9" spans="1:8">
      <c r="B9" t="s">
        <v>91</v>
      </c>
      <c r="C9">
        <v>0.108</v>
      </c>
      <c r="D9">
        <v>10.227</v>
      </c>
      <c r="E9" s="34">
        <f t="shared" si="0"/>
        <v>94.694444444444443</v>
      </c>
      <c r="G9" t="s">
        <v>91</v>
      </c>
      <c r="H9" s="35">
        <v>10.227</v>
      </c>
    </row>
    <row r="10" spans="1:8">
      <c r="B10" t="s">
        <v>92</v>
      </c>
      <c r="C10">
        <v>22.645</v>
      </c>
      <c r="D10">
        <v>1403.8969999999999</v>
      </c>
      <c r="E10" s="34">
        <f t="shared" si="0"/>
        <v>61.995893133141969</v>
      </c>
      <c r="G10" t="s">
        <v>92</v>
      </c>
      <c r="H10" s="35">
        <v>1403.8969999999999</v>
      </c>
    </row>
    <row r="11" spans="1:8">
      <c r="B11" s="36" t="s">
        <v>93</v>
      </c>
      <c r="C11" s="37" t="s">
        <v>94</v>
      </c>
      <c r="D11" s="36">
        <v>1953.009</v>
      </c>
      <c r="E11" s="38"/>
      <c r="G11" s="36" t="s">
        <v>93</v>
      </c>
      <c r="H11" s="39">
        <v>1953.009</v>
      </c>
    </row>
    <row r="12" spans="1:8">
      <c r="B12" t="s">
        <v>4</v>
      </c>
      <c r="C12">
        <f>SUM(C3:C10)</f>
        <v>84.097999999999985</v>
      </c>
      <c r="D12">
        <f>SUM(D3:D11)</f>
        <v>9173.3580000000002</v>
      </c>
      <c r="E12" s="34">
        <f t="shared" si="0"/>
        <v>109.07938357630385</v>
      </c>
      <c r="G12" t="s">
        <v>4</v>
      </c>
      <c r="H12" s="35">
        <f>SUM(H3:H11)</f>
        <v>9173.3580000000002</v>
      </c>
    </row>
    <row r="43" spans="2:2">
      <c r="B43" t="s">
        <v>95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3.2"/>
  <cols>
    <col min="1" max="16384" width="8.88671875" style="40"/>
  </cols>
  <sheetData>
    <row r="1" spans="1:6">
      <c r="A1" s="40" t="s">
        <v>96</v>
      </c>
    </row>
    <row r="2" spans="1:6" ht="13.8" thickBot="1">
      <c r="B2" s="41" t="s">
        <v>2</v>
      </c>
      <c r="C2" s="41" t="s">
        <v>97</v>
      </c>
      <c r="D2" s="41" t="s">
        <v>98</v>
      </c>
      <c r="E2" s="41" t="s">
        <v>5</v>
      </c>
      <c r="F2" s="41" t="s">
        <v>14</v>
      </c>
    </row>
    <row r="3" spans="1:6" ht="13.8" thickBot="1">
      <c r="B3" s="40">
        <v>2001</v>
      </c>
      <c r="C3" s="42">
        <v>8.4967150894685942E-2</v>
      </c>
      <c r="D3" s="42">
        <v>9.587519679861356E-2</v>
      </c>
      <c r="E3" s="42">
        <v>9.5800638945631733E-2</v>
      </c>
      <c r="F3" s="42">
        <v>9.4460132748404757E-2</v>
      </c>
    </row>
    <row r="4" spans="1:6" ht="13.8" thickBot="1">
      <c r="B4" s="40">
        <v>2002</v>
      </c>
      <c r="C4" s="42">
        <v>8.0598244461154156E-2</v>
      </c>
      <c r="D4" s="42">
        <v>9.4381412720725491E-2</v>
      </c>
      <c r="E4" s="42">
        <v>9.175837048268308E-2</v>
      </c>
      <c r="F4" s="42">
        <v>9.1468034234680182E-2</v>
      </c>
    </row>
    <row r="5" spans="1:6" ht="13.8" thickBot="1">
      <c r="B5" s="40">
        <v>2003</v>
      </c>
      <c r="C5" s="42">
        <v>7.3602469531205791E-2</v>
      </c>
      <c r="D5" s="42">
        <v>8.827756465388617E-2</v>
      </c>
      <c r="E5" s="42">
        <v>8.5758647411638425E-2</v>
      </c>
      <c r="F5" s="42">
        <v>8.2790679583586518E-2</v>
      </c>
    </row>
    <row r="6" spans="1:6" ht="13.8" thickBot="1">
      <c r="B6" s="40">
        <v>2004</v>
      </c>
      <c r="C6" s="42">
        <v>6.7413362826844264E-2</v>
      </c>
      <c r="D6" s="42">
        <v>8.1879391168492174E-2</v>
      </c>
      <c r="E6" s="42">
        <v>7.8856021519871825E-2</v>
      </c>
      <c r="F6" s="42">
        <v>7.7335247578472752E-2</v>
      </c>
    </row>
    <row r="7" spans="1:6" ht="13.8" thickBot="1">
      <c r="B7" s="40">
        <v>2005</v>
      </c>
      <c r="C7" s="42">
        <v>6.0438050829746938E-2</v>
      </c>
      <c r="D7" s="42">
        <v>7.669433304905221E-2</v>
      </c>
      <c r="E7" s="42">
        <v>7.2745106888493574E-2</v>
      </c>
      <c r="F7" s="42">
        <v>7.1613806842080671E-2</v>
      </c>
    </row>
    <row r="8" spans="1:6" ht="13.8" thickBot="1">
      <c r="B8" s="40">
        <v>2006</v>
      </c>
      <c r="C8" s="42">
        <v>6.074870392141795E-2</v>
      </c>
      <c r="D8" s="42">
        <v>7.2117713792057767E-2</v>
      </c>
      <c r="E8" s="42">
        <v>6.9297570753963006E-2</v>
      </c>
      <c r="F8" s="42">
        <v>6.8746160392452904E-2</v>
      </c>
    </row>
    <row r="9" spans="1:6" ht="13.8" thickBot="1">
      <c r="B9" s="40">
        <v>2007</v>
      </c>
      <c r="C9" s="42">
        <v>6.1439173197492161E-2</v>
      </c>
      <c r="D9" s="42">
        <v>6.9075391886320961E-2</v>
      </c>
      <c r="E9" s="42">
        <v>6.4294941911034617E-2</v>
      </c>
      <c r="F9" s="42">
        <v>6.6119357870039475E-2</v>
      </c>
    </row>
    <row r="10" spans="1:6" ht="13.8" thickBot="1">
      <c r="B10" s="40">
        <v>2008</v>
      </c>
      <c r="C10" s="42">
        <v>6.4649618106796133E-2</v>
      </c>
      <c r="D10" s="42">
        <v>7.381578743961352E-2</v>
      </c>
      <c r="E10" s="42">
        <v>7.0655770345238095E-2</v>
      </c>
      <c r="F10" s="42">
        <v>6.8942374325773215E-2</v>
      </c>
    </row>
    <row r="11" spans="1:6" ht="13.8" thickBot="1">
      <c r="B11" s="40">
        <v>2009</v>
      </c>
      <c r="C11" s="42">
        <v>6.9951890431309907E-2</v>
      </c>
      <c r="D11" s="42">
        <v>8.5611818181818164E-2</v>
      </c>
      <c r="E11" s="42">
        <v>8.2800775193798457E-2</v>
      </c>
      <c r="F11" s="42">
        <v>7.8657957619607852E-2</v>
      </c>
    </row>
    <row r="12" spans="1:6" ht="13.8" thickBot="1">
      <c r="B12" s="40">
        <v>2010</v>
      </c>
      <c r="C12" s="42">
        <v>6.6792196509900981E-2</v>
      </c>
      <c r="D12" s="42">
        <v>8.3197751255813954E-2</v>
      </c>
      <c r="E12" s="42">
        <v>7.5410347440170944E-2</v>
      </c>
      <c r="F12" s="42">
        <v>7.8125977619791662E-2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Ex.1-5ManhClassAoffCBRE</vt:lpstr>
      <vt:lpstr>Ex.1-7&amp;1-8</vt:lpstr>
      <vt:lpstr>FRB Data</vt:lpstr>
      <vt:lpstr>3eExh1-9</vt:lpstr>
      <vt:lpstr>3eExh1-11</vt:lpstr>
      <vt:lpstr>'Ex.1-5ManhClassAoffCBRE'!Print_Titles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dgeltner</cp:lastModifiedBy>
  <cp:lastPrinted>1998-09-03T21:09:25Z</cp:lastPrinted>
  <dcterms:created xsi:type="dcterms:W3CDTF">1998-07-14T15:11:21Z</dcterms:created>
  <dcterms:modified xsi:type="dcterms:W3CDTF">2013-02-21T02:23:54Z</dcterms:modified>
</cp:coreProperties>
</file>