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2270"/>
  </bookViews>
  <sheets>
    <sheet name="Ellwood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4" i="2" l="1"/>
  <c r="B14" i="2" s="1"/>
  <c r="B21" i="2"/>
  <c r="B23" i="2"/>
  <c r="B19" i="2"/>
  <c r="B13" i="2" l="1"/>
  <c r="B28" i="2"/>
  <c r="B29" i="2" s="1"/>
  <c r="B30" i="2" l="1"/>
  <c r="B31" i="2" s="1"/>
  <c r="B32" i="2" s="1"/>
  <c r="B33" i="2" s="1"/>
  <c r="B34" i="2" s="1"/>
  <c r="B35" i="2" s="1"/>
  <c r="B36" i="2" s="1"/>
  <c r="B37" i="2" s="1"/>
  <c r="B25" i="2"/>
  <c r="C21" i="2"/>
  <c r="B15" i="2"/>
  <c r="A23" i="2" s="1"/>
  <c r="C23" i="2"/>
  <c r="C25" i="2" s="1"/>
  <c r="C8" i="2"/>
  <c r="C7" i="2"/>
  <c r="B10" i="2" s="1"/>
  <c r="B11" i="2" s="1"/>
  <c r="C19" i="2" s="1"/>
  <c r="D19" i="2" s="1"/>
  <c r="B39" i="2" l="1"/>
  <c r="B40" i="2" s="1"/>
  <c r="B5" i="2" s="1"/>
  <c r="D23" i="2"/>
  <c r="D21" i="2"/>
  <c r="D25" i="2"/>
  <c r="D24" i="2" l="1"/>
  <c r="D26" i="2" s="1"/>
  <c r="B16" i="2" s="1"/>
  <c r="C16" i="2" s="1"/>
  <c r="G3" i="2" s="1"/>
</calcChain>
</file>

<file path=xl/sharedStrings.xml><?xml version="1.0" encoding="utf-8"?>
<sst xmlns="http://schemas.openxmlformats.org/spreadsheetml/2006/main" count="39" uniqueCount="39">
  <si>
    <t>From page 668 of the 13th Edition of the Appraisal Institute Text</t>
  </si>
  <si>
    <t>NOI Annuity Stable</t>
  </si>
  <si>
    <t>Equity Yield Target</t>
  </si>
  <si>
    <t>Mortgage Rate</t>
  </si>
  <si>
    <t>Amortization Term Yrs</t>
  </si>
  <si>
    <t>Monthly Mortgage Constant</t>
  </si>
  <si>
    <t>Annualized Mort Constant</t>
  </si>
  <si>
    <t>Holding Period</t>
  </si>
  <si>
    <t>Sinking Fund Factor     10 years annual compounding</t>
  </si>
  <si>
    <t>Proportion of loan repaid</t>
  </si>
  <si>
    <t xml:space="preserve">Value = </t>
  </si>
  <si>
    <t>Loan to value ratio</t>
  </si>
  <si>
    <t>Annualized Mortgage Constant</t>
  </si>
  <si>
    <t>Equity to Value</t>
  </si>
  <si>
    <t>Eq Yield</t>
  </si>
  <si>
    <t>Loan Paid Off</t>
  </si>
  <si>
    <t>Loan to Value</t>
  </si>
  <si>
    <t>sinking FF</t>
  </si>
  <si>
    <t>Basic Rate</t>
  </si>
  <si>
    <t>Appreciation</t>
  </si>
  <si>
    <t>Cap Rate</t>
  </si>
  <si>
    <t>Calculation of effective NOI</t>
  </si>
  <si>
    <t>NOI year 1</t>
  </si>
  <si>
    <t xml:space="preserve">PV = </t>
  </si>
  <si>
    <t xml:space="preserve">Annuity = </t>
  </si>
  <si>
    <t>NOI Year 1</t>
  </si>
  <si>
    <t>NOI Growth Rate Per Year</t>
  </si>
  <si>
    <t>Inputs in yellow</t>
  </si>
  <si>
    <t>Rounded Value below</t>
  </si>
  <si>
    <t>DCR</t>
  </si>
  <si>
    <t>Loan to Value ratio</t>
  </si>
  <si>
    <t>First year</t>
  </si>
  <si>
    <t>at value provided here</t>
  </si>
  <si>
    <t>comes from table below</t>
  </si>
  <si>
    <t>months</t>
  </si>
  <si>
    <t>monthly rate</t>
  </si>
  <si>
    <t>Gross Appreciation calculation</t>
  </si>
  <si>
    <t>Net Appreciation with 7% transaction costs</t>
  </si>
  <si>
    <t>rounded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</si>
</sst>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6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4" fillId="0" borderId="0" xfId="0" applyFont="1"/>
    <xf numFmtId="10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10" fontId="5" fillId="0" borderId="0" xfId="1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8" fontId="2" fillId="0" borderId="0" xfId="0" applyNumberFormat="1" applyFont="1"/>
    <xf numFmtId="0" fontId="8" fillId="0" borderId="0" xfId="0" applyFont="1"/>
    <xf numFmtId="10" fontId="7" fillId="0" borderId="0" xfId="0" applyNumberFormat="1" applyFont="1"/>
    <xf numFmtId="0" fontId="7" fillId="0" borderId="0" xfId="0" applyFont="1"/>
    <xf numFmtId="165" fontId="7" fillId="2" borderId="0" xfId="2" applyNumberFormat="1" applyFont="1" applyFill="1"/>
    <xf numFmtId="10" fontId="7" fillId="2" borderId="0" xfId="1" applyNumberFormat="1" applyFont="1" applyFill="1"/>
    <xf numFmtId="6" fontId="7" fillId="2" borderId="0" xfId="0" applyNumberFormat="1" applyFont="1" applyFill="1"/>
    <xf numFmtId="10" fontId="7" fillId="2" borderId="0" xfId="0" applyNumberFormat="1" applyFont="1" applyFill="1"/>
    <xf numFmtId="0" fontId="7" fillId="2" borderId="0" xfId="0" applyFont="1" applyFill="1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10" fontId="3" fillId="3" borderId="0" xfId="0" applyNumberFormat="1" applyFont="1" applyFill="1" applyAlignment="1">
      <alignment horizontal="right"/>
    </xf>
    <xf numFmtId="0" fontId="4" fillId="3" borderId="0" xfId="0" applyFont="1" applyFill="1"/>
    <xf numFmtId="10" fontId="4" fillId="3" borderId="0" xfId="0" applyNumberFormat="1" applyFont="1" applyFill="1"/>
    <xf numFmtId="0" fontId="5" fillId="3" borderId="0" xfId="0" applyFont="1" applyFill="1"/>
    <xf numFmtId="10" fontId="5" fillId="3" borderId="0" xfId="1" applyNumberFormat="1" applyFont="1" applyFill="1"/>
    <xf numFmtId="0" fontId="0" fillId="0" borderId="0" xfId="0" applyFill="1"/>
    <xf numFmtId="0" fontId="7" fillId="3" borderId="0" xfId="0" applyFont="1" applyFill="1"/>
    <xf numFmtId="0" fontId="10" fillId="3" borderId="0" xfId="0" applyFont="1" applyFill="1"/>
    <xf numFmtId="9" fontId="11" fillId="3" borderId="0" xfId="1" applyFont="1" applyFill="1"/>
    <xf numFmtId="0" fontId="11" fillId="3" borderId="0" xfId="0" applyFont="1" applyFill="1"/>
    <xf numFmtId="0" fontId="9" fillId="0" borderId="0" xfId="0" applyFont="1" applyFill="1"/>
    <xf numFmtId="10" fontId="9" fillId="0" borderId="0" xfId="1" applyNumberFormat="1" applyFont="1" applyFill="1"/>
    <xf numFmtId="9" fontId="9" fillId="0" borderId="0" xfId="1" applyFont="1" applyFill="1"/>
    <xf numFmtId="10" fontId="11" fillId="3" borderId="0" xfId="1" applyNumberFormat="1" applyFont="1" applyFill="1"/>
    <xf numFmtId="0" fontId="2" fillId="3" borderId="0" xfId="0" applyFont="1" applyFill="1" applyAlignment="1">
      <alignment horizontal="right"/>
    </xf>
    <xf numFmtId="166" fontId="2" fillId="3" borderId="0" xfId="0" applyNumberFormat="1" applyFont="1" applyFill="1"/>
    <xf numFmtId="0" fontId="12" fillId="3" borderId="0" xfId="0" applyFont="1" applyFill="1"/>
    <xf numFmtId="166" fontId="12" fillId="3" borderId="0" xfId="1" applyNumberFormat="1" applyFont="1" applyFill="1"/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0" fillId="0" borderId="0" xfId="0" applyAlignment="1"/>
    <xf numFmtId="9" fontId="7" fillId="2" borderId="0" xfId="1" applyFont="1" applyFill="1"/>
    <xf numFmtId="0" fontId="10" fillId="0" borderId="0" xfId="0" applyFont="1"/>
    <xf numFmtId="0" fontId="6" fillId="0" borderId="0" xfId="0" applyFont="1" applyAlignment="1">
      <alignment horizontal="righ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H22" sqref="H22"/>
    </sheetView>
  </sheetViews>
  <sheetFormatPr defaultRowHeight="15" x14ac:dyDescent="0.25"/>
  <cols>
    <col min="1" max="1" width="26.42578125" customWidth="1"/>
    <col min="2" max="2" width="29" customWidth="1"/>
    <col min="3" max="3" width="30.28515625" customWidth="1"/>
    <col min="4" max="4" width="17.5703125" customWidth="1"/>
    <col min="6" max="6" width="19" customWidth="1"/>
    <col min="7" max="7" width="11" customWidth="1"/>
    <col min="8" max="8" width="19.140625" customWidth="1"/>
    <col min="9" max="9" width="16.5703125" customWidth="1"/>
  </cols>
  <sheetData>
    <row r="1" spans="1:9" ht="20.25" x14ac:dyDescent="0.3">
      <c r="A1" s="55" t="s">
        <v>0</v>
      </c>
      <c r="B1" s="1"/>
      <c r="C1" s="1"/>
      <c r="D1" s="1"/>
      <c r="E1" s="26"/>
      <c r="F1" s="26"/>
      <c r="G1" s="27"/>
      <c r="H1" s="27"/>
      <c r="I1" s="27"/>
    </row>
    <row r="2" spans="1:9" ht="20.25" x14ac:dyDescent="0.3">
      <c r="A2" s="55" t="s">
        <v>27</v>
      </c>
      <c r="B2" s="1"/>
      <c r="C2" s="1"/>
      <c r="D2" s="1"/>
      <c r="E2" s="26"/>
      <c r="F2" s="26"/>
      <c r="G2" s="27"/>
      <c r="H2" s="27"/>
      <c r="I2" s="27"/>
    </row>
    <row r="3" spans="1:9" ht="21" x14ac:dyDescent="0.35">
      <c r="A3" s="18" t="s">
        <v>25</v>
      </c>
      <c r="B3" s="21">
        <v>369648</v>
      </c>
      <c r="C3" s="2"/>
      <c r="D3" s="1"/>
      <c r="E3" s="40" t="s">
        <v>29</v>
      </c>
      <c r="F3" s="40" t="s">
        <v>31</v>
      </c>
      <c r="G3" s="41">
        <f>B3/(C16*B9*B11)</f>
        <v>1.2598036845948699</v>
      </c>
      <c r="H3" s="42" t="s">
        <v>32</v>
      </c>
      <c r="I3" s="27"/>
    </row>
    <row r="4" spans="1:9" ht="18" x14ac:dyDescent="0.4">
      <c r="A4" s="18" t="s">
        <v>26</v>
      </c>
      <c r="B4" s="22">
        <v>0.03</v>
      </c>
      <c r="C4" s="2"/>
      <c r="D4" s="1"/>
      <c r="E4" s="26"/>
      <c r="F4" s="26"/>
      <c r="G4" s="38"/>
      <c r="H4" s="27"/>
      <c r="I4" s="27"/>
    </row>
    <row r="5" spans="1:9" ht="18.75" x14ac:dyDescent="0.3">
      <c r="A5" s="1" t="s">
        <v>1</v>
      </c>
      <c r="B5" s="23">
        <f>B40</f>
        <v>408464.72151554364</v>
      </c>
      <c r="C5" s="1" t="s">
        <v>33</v>
      </c>
      <c r="D5" s="1"/>
      <c r="E5" s="26"/>
      <c r="F5" s="39"/>
      <c r="G5" s="43"/>
      <c r="H5" s="27"/>
      <c r="I5" s="27"/>
    </row>
    <row r="6" spans="1:9" ht="18.75" x14ac:dyDescent="0.3">
      <c r="A6" s="1" t="s">
        <v>2</v>
      </c>
      <c r="B6" s="24">
        <v>0.15</v>
      </c>
      <c r="C6" s="1"/>
      <c r="D6" s="1"/>
      <c r="E6" s="26"/>
      <c r="F6" s="39"/>
      <c r="G6" s="44"/>
      <c r="H6" s="27"/>
      <c r="I6" s="27"/>
    </row>
    <row r="7" spans="1:9" ht="18.75" x14ac:dyDescent="0.3">
      <c r="A7" s="1" t="s">
        <v>3</v>
      </c>
      <c r="B7" s="24">
        <v>5.5E-2</v>
      </c>
      <c r="C7" s="1">
        <f>B7/12</f>
        <v>4.5833333333333334E-3</v>
      </c>
      <c r="D7" s="1" t="s">
        <v>35</v>
      </c>
      <c r="E7" s="26"/>
      <c r="F7" s="39"/>
      <c r="G7" s="45"/>
      <c r="H7" s="27"/>
      <c r="I7" s="27"/>
    </row>
    <row r="8" spans="1:9" ht="21" x14ac:dyDescent="0.35">
      <c r="A8" s="1" t="s">
        <v>4</v>
      </c>
      <c r="B8" s="25">
        <v>25</v>
      </c>
      <c r="C8" s="1">
        <f>B8*12</f>
        <v>300</v>
      </c>
      <c r="D8" s="1" t="s">
        <v>34</v>
      </c>
      <c r="E8" s="26"/>
      <c r="F8" s="40"/>
      <c r="G8" s="27"/>
      <c r="H8" s="46"/>
      <c r="I8" s="27"/>
    </row>
    <row r="9" spans="1:9" ht="18.75" x14ac:dyDescent="0.3">
      <c r="A9" s="1" t="s">
        <v>30</v>
      </c>
      <c r="B9" s="54">
        <v>0.75</v>
      </c>
      <c r="C9" s="1"/>
      <c r="D9" s="1"/>
      <c r="E9" s="26"/>
      <c r="F9" s="26"/>
      <c r="G9" s="49"/>
      <c r="H9" s="50"/>
      <c r="I9" s="49"/>
    </row>
    <row r="10" spans="1:9" ht="18.75" x14ac:dyDescent="0.3">
      <c r="A10" s="1" t="s">
        <v>5</v>
      </c>
      <c r="B10" s="20">
        <f>1/(((1-1/(1+C7)^C8)/C7))</f>
        <v>6.1408749228146963E-3</v>
      </c>
      <c r="C10" s="1"/>
      <c r="D10" s="1"/>
      <c r="E10" s="26"/>
      <c r="F10" s="47"/>
      <c r="G10" s="48"/>
      <c r="H10" s="49"/>
      <c r="I10" s="49"/>
    </row>
    <row r="11" spans="1:9" ht="18.75" x14ac:dyDescent="0.3">
      <c r="A11" s="1" t="s">
        <v>6</v>
      </c>
      <c r="B11" s="20">
        <f>B10*12</f>
        <v>7.3690499073776353E-2</v>
      </c>
      <c r="C11" s="1"/>
      <c r="D11" s="1"/>
      <c r="E11" s="26"/>
      <c r="F11" s="26"/>
      <c r="G11" s="26"/>
      <c r="H11" s="49"/>
      <c r="I11" s="49"/>
    </row>
    <row r="12" spans="1:9" ht="18.75" x14ac:dyDescent="0.3">
      <c r="A12" s="1" t="s">
        <v>7</v>
      </c>
      <c r="B12" s="25">
        <v>10</v>
      </c>
      <c r="C12" s="1"/>
      <c r="D12" s="1"/>
      <c r="E12" s="26"/>
      <c r="F12" s="26"/>
      <c r="G12" s="49"/>
      <c r="H12" s="49"/>
      <c r="I12" s="49"/>
    </row>
    <row r="13" spans="1:9" ht="39" customHeight="1" x14ac:dyDescent="0.3">
      <c r="A13" s="3" t="s">
        <v>8</v>
      </c>
      <c r="B13" s="20">
        <f>B6/((1+B6)^B12-1)</f>
        <v>4.9252062517584856E-2</v>
      </c>
      <c r="C13" s="1"/>
      <c r="D13" s="1"/>
      <c r="E13" s="26"/>
      <c r="F13" s="26"/>
      <c r="G13" s="49"/>
      <c r="H13" s="49"/>
      <c r="I13" s="49"/>
    </row>
    <row r="14" spans="1:9" ht="33" customHeight="1" x14ac:dyDescent="0.3">
      <c r="A14" s="3" t="s">
        <v>37</v>
      </c>
      <c r="B14" s="19">
        <f>D14-0.07*D14-1</f>
        <v>0.24984223279003315</v>
      </c>
      <c r="C14" s="2" t="s">
        <v>36</v>
      </c>
      <c r="D14" s="1">
        <f>(1+B4)^B12</f>
        <v>1.3439163793441218</v>
      </c>
      <c r="E14" s="26"/>
      <c r="F14" s="26"/>
      <c r="G14" s="49"/>
      <c r="H14" s="49"/>
      <c r="I14" s="49"/>
    </row>
    <row r="15" spans="1:9" ht="23.25" customHeight="1" x14ac:dyDescent="0.3">
      <c r="A15" s="3" t="s">
        <v>9</v>
      </c>
      <c r="B15" s="20">
        <f>(B6/((1+B6)^B8-1))/(B6/((1+B6)^B12-1))</f>
        <v>9.5415340596723561E-2</v>
      </c>
      <c r="C15" s="1" t="s">
        <v>28</v>
      </c>
      <c r="D15" s="1"/>
      <c r="E15" s="26"/>
      <c r="F15" s="26"/>
      <c r="G15" s="49"/>
      <c r="H15" s="51"/>
      <c r="I15" s="49"/>
    </row>
    <row r="16" spans="1:9" ht="42.75" customHeight="1" x14ac:dyDescent="0.3">
      <c r="A16" s="4" t="s">
        <v>10</v>
      </c>
      <c r="B16" s="5">
        <f>B5/D26</f>
        <v>5309006.0977563299</v>
      </c>
      <c r="C16" s="5">
        <f>ROUND(B16,-3)</f>
        <v>5309000</v>
      </c>
      <c r="D16" s="6" t="s">
        <v>38</v>
      </c>
      <c r="E16" s="26"/>
      <c r="F16" s="52"/>
      <c r="G16" s="53"/>
      <c r="H16" s="53"/>
      <c r="I16" s="53"/>
    </row>
    <row r="17" spans="1:9" ht="15.75" x14ac:dyDescent="0.25">
      <c r="A17" s="3"/>
      <c r="B17" s="1"/>
      <c r="C17" s="1"/>
      <c r="D17" s="1"/>
      <c r="E17" s="26"/>
      <c r="F17" s="29"/>
      <c r="G17" s="26"/>
      <c r="H17" s="26"/>
      <c r="I17" s="26"/>
    </row>
    <row r="18" spans="1:9" ht="31.5" customHeight="1" x14ac:dyDescent="0.3">
      <c r="A18" s="1"/>
      <c r="B18" s="56" t="s">
        <v>11</v>
      </c>
      <c r="C18" s="56" t="s">
        <v>12</v>
      </c>
      <c r="D18" s="1"/>
      <c r="E18" s="26"/>
      <c r="F18" s="39"/>
      <c r="G18" s="30"/>
      <c r="H18" s="30"/>
      <c r="I18" s="26"/>
    </row>
    <row r="19" spans="1:9" ht="20.25" x14ac:dyDescent="0.3">
      <c r="A19" s="6"/>
      <c r="B19" s="6">
        <f>B9</f>
        <v>0.75</v>
      </c>
      <c r="C19" s="6">
        <f>B11</f>
        <v>7.3690499073776353E-2</v>
      </c>
      <c r="D19" s="6">
        <f>B19*C19</f>
        <v>5.5267874305332268E-2</v>
      </c>
      <c r="E19" s="26"/>
      <c r="F19" s="28"/>
      <c r="G19" s="28"/>
      <c r="H19" s="28"/>
      <c r="I19" s="28"/>
    </row>
    <row r="20" spans="1:9" ht="20.100000000000001" x14ac:dyDescent="0.4">
      <c r="A20" s="6"/>
      <c r="B20" s="12" t="s">
        <v>13</v>
      </c>
      <c r="C20" s="12" t="s">
        <v>14</v>
      </c>
      <c r="D20" s="6"/>
      <c r="E20" s="26"/>
      <c r="F20" s="28"/>
      <c r="G20" s="31"/>
      <c r="H20" s="31"/>
      <c r="I20" s="28"/>
    </row>
    <row r="21" spans="1:9" ht="20.100000000000001" x14ac:dyDescent="0.4">
      <c r="A21" s="6"/>
      <c r="B21" s="7">
        <f>(1-B9)</f>
        <v>0.25</v>
      </c>
      <c r="C21" s="8">
        <f>B6</f>
        <v>0.15</v>
      </c>
      <c r="D21" s="6">
        <f>B21*C21</f>
        <v>3.7499999999999999E-2</v>
      </c>
      <c r="E21" s="26"/>
      <c r="F21" s="28"/>
      <c r="G21" s="32"/>
      <c r="H21" s="33"/>
      <c r="I21" s="28"/>
    </row>
    <row r="22" spans="1:9" ht="20.100000000000001" x14ac:dyDescent="0.4">
      <c r="A22" s="6" t="s">
        <v>15</v>
      </c>
      <c r="B22" s="12" t="s">
        <v>16</v>
      </c>
      <c r="C22" s="12" t="s">
        <v>17</v>
      </c>
      <c r="D22" s="6"/>
      <c r="E22" s="26"/>
      <c r="F22" s="28"/>
      <c r="G22" s="31"/>
      <c r="H22" s="31"/>
      <c r="I22" s="28"/>
    </row>
    <row r="23" spans="1:9" ht="20.100000000000001" x14ac:dyDescent="0.4">
      <c r="A23" s="9">
        <f>B15</f>
        <v>9.5415340596723561E-2</v>
      </c>
      <c r="B23" s="6">
        <f>B9</f>
        <v>0.75</v>
      </c>
      <c r="C23" s="6">
        <f>B13</f>
        <v>4.9252062517584856E-2</v>
      </c>
      <c r="D23" s="6">
        <f>-A23*B23*C23</f>
        <v>-3.5245517401548605E-3</v>
      </c>
      <c r="E23" s="26"/>
      <c r="F23" s="34"/>
      <c r="G23" s="28"/>
      <c r="H23" s="28"/>
      <c r="I23" s="28"/>
    </row>
    <row r="24" spans="1:9" ht="15.6" x14ac:dyDescent="0.35">
      <c r="A24" s="1" t="s">
        <v>18</v>
      </c>
      <c r="B24" s="1"/>
      <c r="C24" s="1"/>
      <c r="D24" s="1">
        <f>D19+D21+D23</f>
        <v>8.9243322565177405E-2</v>
      </c>
      <c r="E24" s="26"/>
      <c r="F24" s="26"/>
      <c r="G24" s="26"/>
      <c r="H24" s="26"/>
      <c r="I24" s="26"/>
    </row>
    <row r="25" spans="1:9" ht="17.45" x14ac:dyDescent="0.35">
      <c r="A25" s="1" t="s">
        <v>19</v>
      </c>
      <c r="B25" s="10">
        <f>B14</f>
        <v>0.24984223279003315</v>
      </c>
      <c r="C25" s="9">
        <f>C23</f>
        <v>4.9252062517584856E-2</v>
      </c>
      <c r="D25" s="9">
        <f>-B25*C25</f>
        <v>-1.2305245268907701E-2</v>
      </c>
      <c r="E25" s="26"/>
      <c r="F25" s="26"/>
      <c r="G25" s="35"/>
      <c r="H25" s="34"/>
      <c r="I25" s="34"/>
    </row>
    <row r="26" spans="1:9" ht="22.5" x14ac:dyDescent="0.45">
      <c r="A26" s="1"/>
      <c r="B26" s="1"/>
      <c r="C26" s="11" t="s">
        <v>20</v>
      </c>
      <c r="D26" s="13">
        <f>D24+D25</f>
        <v>7.6938077296269697E-2</v>
      </c>
      <c r="E26" s="28"/>
      <c r="F26" s="26"/>
      <c r="G26" s="26"/>
      <c r="H26" s="36"/>
      <c r="I26" s="37"/>
    </row>
    <row r="27" spans="1:9" ht="15.6" x14ac:dyDescent="0.35">
      <c r="A27" s="2" t="s">
        <v>21</v>
      </c>
    </row>
    <row r="28" spans="1:9" ht="15.6" x14ac:dyDescent="0.35">
      <c r="A28" s="14" t="s">
        <v>22</v>
      </c>
      <c r="B28" s="15">
        <f>B3</f>
        <v>369648</v>
      </c>
    </row>
    <row r="29" spans="1:9" ht="15.75" x14ac:dyDescent="0.25">
      <c r="A29" s="16">
        <v>2</v>
      </c>
      <c r="B29" s="15">
        <f>B28*(1+$B$4)</f>
        <v>380737.44</v>
      </c>
    </row>
    <row r="30" spans="1:9" ht="15.75" x14ac:dyDescent="0.25">
      <c r="A30" s="1">
        <v>3</v>
      </c>
      <c r="B30" s="15">
        <f t="shared" ref="B30:B37" si="0">B29*(1+$B$4)</f>
        <v>392159.56320000003</v>
      </c>
    </row>
    <row r="31" spans="1:9" ht="15.75" x14ac:dyDescent="0.25">
      <c r="A31" s="1">
        <v>4</v>
      </c>
      <c r="B31" s="15">
        <f t="shared" si="0"/>
        <v>403924.35009600007</v>
      </c>
    </row>
    <row r="32" spans="1:9" ht="15.75" x14ac:dyDescent="0.25">
      <c r="A32" s="2">
        <v>5</v>
      </c>
      <c r="B32" s="15">
        <f t="shared" si="0"/>
        <v>416042.08059888007</v>
      </c>
    </row>
    <row r="33" spans="1:2" ht="15.75" x14ac:dyDescent="0.25">
      <c r="A33" s="2">
        <v>6</v>
      </c>
      <c r="B33" s="15">
        <f t="shared" si="0"/>
        <v>428523.34301684651</v>
      </c>
    </row>
    <row r="34" spans="1:2" ht="15.75" x14ac:dyDescent="0.25">
      <c r="A34" s="1">
        <v>7</v>
      </c>
      <c r="B34" s="15">
        <f t="shared" si="0"/>
        <v>441379.04330735194</v>
      </c>
    </row>
    <row r="35" spans="1:2" ht="15.75" x14ac:dyDescent="0.25">
      <c r="A35" s="1">
        <v>8</v>
      </c>
      <c r="B35" s="15">
        <f t="shared" si="0"/>
        <v>454620.41460657254</v>
      </c>
    </row>
    <row r="36" spans="1:2" ht="15.75" x14ac:dyDescent="0.25">
      <c r="A36" s="2">
        <v>9</v>
      </c>
      <c r="B36" s="15">
        <f t="shared" si="0"/>
        <v>468259.02704476973</v>
      </c>
    </row>
    <row r="37" spans="1:2" ht="15.75" x14ac:dyDescent="0.25">
      <c r="A37" s="1">
        <v>10</v>
      </c>
      <c r="B37" s="15">
        <f t="shared" si="0"/>
        <v>482306.79785611283</v>
      </c>
    </row>
    <row r="38" spans="1:2" ht="15.75" x14ac:dyDescent="0.25">
      <c r="A38" s="2"/>
      <c r="B38" s="15"/>
    </row>
    <row r="39" spans="1:2" ht="15.75" x14ac:dyDescent="0.25">
      <c r="A39" s="2" t="s">
        <v>23</v>
      </c>
      <c r="B39" s="17">
        <f>NPV($B$4,B28:B37)</f>
        <v>3588815.5339805824</v>
      </c>
    </row>
    <row r="40" spans="1:2" ht="15.75" x14ac:dyDescent="0.25">
      <c r="A40" s="2" t="s">
        <v>24</v>
      </c>
      <c r="B40" s="17">
        <f>-PPMT(B4,10,10,B39,0,0)</f>
        <v>408464.72151554364</v>
      </c>
    </row>
  </sheetData>
  <mergeCells count="1">
    <mergeCell ref="F16:I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Ellwood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Miller</dc:creator>
  <cp:lastModifiedBy>Norm Miller</cp:lastModifiedBy>
  <dcterms:created xsi:type="dcterms:W3CDTF">2014-04-09T20:58:22Z</dcterms:created>
  <dcterms:modified xsi:type="dcterms:W3CDTF">2014-04-14T17:22:23Z</dcterms:modified>
</cp:coreProperties>
</file>